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'расходы'!$13:$13</definedName>
  </definedNames>
  <calcPr fullCalcOnLoad="1"/>
</workbook>
</file>

<file path=xl/sharedStrings.xml><?xml version="1.0" encoding="utf-8"?>
<sst xmlns="http://schemas.openxmlformats.org/spreadsheetml/2006/main" count="174" uniqueCount="76">
  <si>
    <t>Вед.</t>
  </si>
  <si>
    <t>Ц.ст.</t>
  </si>
  <si>
    <t>Расх.</t>
  </si>
  <si>
    <t>КОСГУ</t>
  </si>
  <si>
    <t>#Н/Д</t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</si>
  <si>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</si>
  <si>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</si>
  <si>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</si>
  <si>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</si>
  <si>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</si>
  <si>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</si>
  <si>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</si>
  <si>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</si>
  <si>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</si>
  <si>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</si>
  <si>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</si>
  <si>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</si>
  <si>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</si>
  <si>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</si>
  <si>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</si>
  <si>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</si>
  <si>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</si>
  <si>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</si>
  <si>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</si>
  <si>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</si>
  <si>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</si>
  <si>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</si>
  <si>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</si>
  <si>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</si>
  <si>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</si>
  <si>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</si>
  <si>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Охрана окружающей среды</t>
  </si>
  <si>
    <t>0600</t>
  </si>
  <si>
    <t xml:space="preserve">    Сбор, удаление отходов и очистка сточных вод</t>
  </si>
  <si>
    <t>0602</t>
  </si>
  <si>
    <t xml:space="preserve">  Культура и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</si>
  <si>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</si>
  <si>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</si>
  <si>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</si>
  <si>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</si>
  <si>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</si>
  <si>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</si>
  <si>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</si>
  <si>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</si>
  <si>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</si>
  <si>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</si>
  <si>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</si>
  <si>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</si>
  <si>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</si>
  <si>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</si>
  <si>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</si>
  <si>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>Всего расходов:</t>
  </si>
  <si>
    <t>Наименование</t>
  </si>
  <si>
    <t>Раздел, подраздел</t>
  </si>
  <si>
    <t>0107</t>
  </si>
  <si>
    <t>Выборы депутатов Лузского городского поселения</t>
  </si>
  <si>
    <t>0412</t>
  </si>
  <si>
    <t>Другие вопросы в области нациаональной экономики</t>
  </si>
  <si>
    <t>Резервный фонд</t>
  </si>
  <si>
    <t>0111</t>
  </si>
  <si>
    <t xml:space="preserve">   Другие вопросы в области социальной политики</t>
  </si>
  <si>
    <t>1006</t>
  </si>
  <si>
    <t xml:space="preserve">    Образование</t>
  </si>
  <si>
    <t>0700</t>
  </si>
  <si>
    <t xml:space="preserve">    Профессиональная подготовка, переподготовка и повышение квалификации</t>
  </si>
  <si>
    <t>0705</t>
  </si>
  <si>
    <t>0408</t>
  </si>
  <si>
    <t xml:space="preserve">    Транспорт</t>
  </si>
  <si>
    <t xml:space="preserve">Приложение №3 </t>
  </si>
  <si>
    <t>к постановлению администрации</t>
  </si>
  <si>
    <t xml:space="preserve"> Лузского городского поселения</t>
  </si>
  <si>
    <t>Уточненная роспись/план</t>
  </si>
  <si>
    <t>Кассовый расход</t>
  </si>
  <si>
    <t>% исполнения</t>
  </si>
  <si>
    <t>Распределение бюджетных ассигнований по разделам и подразделам классификации расходов бюджета за 9 месяцев 2020 года</t>
  </si>
  <si>
    <t>от 21.10.2020 № 218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</si>
</sst>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7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0" fontId="3" fillId="2" borderId="11" xfId="0" applyFont="1" applyFill="1" applyBorder="1" applyAlignment="1">
      <alignment horizontal="right"/>
    </xf>
    <xf numFmtId="0" fontId="0" fillId="2" borderId="0" xfId="0" applyAlignment="1">
      <alignment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top" shrinkToFit="1"/>
    </xf>
    <xf numFmtId="4" fontId="3" fillId="32" borderId="10" xfId="0" applyNumberFormat="1" applyFont="1" applyFill="1" applyBorder="1" applyAlignment="1">
      <alignment horizontal="right" vertical="top" shrinkToFit="1"/>
    </xf>
    <xf numFmtId="4" fontId="3" fillId="32" borderId="13" xfId="0" applyNumberFormat="1" applyFont="1" applyFill="1" applyBorder="1" applyAlignment="1">
      <alignment horizontal="right" vertical="top" shrinkToFit="1"/>
    </xf>
    <xf numFmtId="172" fontId="2" fillId="32" borderId="10" xfId="0" applyNumberFormat="1" applyFont="1" applyFill="1" applyBorder="1" applyAlignment="1">
      <alignment horizontal="center" vertical="top" shrinkToFit="1"/>
    </xf>
    <xf numFmtId="0" fontId="0" fillId="32" borderId="16" xfId="0" applyFont="1" applyFill="1" applyBorder="1" applyAlignment="1">
      <alignment horizontal="center" vertical="top"/>
    </xf>
    <xf numFmtId="183" fontId="5" fillId="32" borderId="16" xfId="0" applyNumberFormat="1" applyFont="1" applyFill="1" applyBorder="1" applyAlignment="1">
      <alignment horizontal="center" vertical="top"/>
    </xf>
    <xf numFmtId="183" fontId="0" fillId="32" borderId="16" xfId="0" applyNumberFormat="1" applyFont="1" applyFill="1" applyBorder="1" applyAlignment="1">
      <alignment horizontal="center" vertical="top"/>
    </xf>
    <xf numFmtId="172" fontId="3" fillId="32" borderId="11" xfId="0" applyNumberFormat="1" applyFont="1" applyFill="1" applyBorder="1" applyAlignment="1">
      <alignment horizontal="center" vertical="top" shrinkToFit="1"/>
    </xf>
    <xf numFmtId="183" fontId="5" fillId="32" borderId="0" xfId="0" applyNumberFormat="1" applyFont="1" applyFill="1" applyBorder="1" applyAlignment="1">
      <alignment horizontal="center" vertical="top"/>
    </xf>
    <xf numFmtId="183" fontId="3" fillId="32" borderId="10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left" wrapText="1"/>
    </xf>
    <xf numFmtId="0" fontId="3" fillId="2" borderId="11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5"/>
  <sheetViews>
    <sheetView showGridLines="0" tabSelected="1" zoomScalePageLayoutView="0" workbookViewId="0" topLeftCell="A1">
      <pane ySplit="13" topLeftCell="A17" activePane="bottomLeft" state="frozen"/>
      <selection pane="topLeft" activeCell="A1" sqref="A1"/>
      <selection pane="bottomLeft" activeCell="D8" sqref="D8:V8"/>
    </sheetView>
  </sheetViews>
  <sheetFormatPr defaultColWidth="9.140625" defaultRowHeight="12.75" outlineLevelRow="1"/>
  <cols>
    <col min="1" max="1" width="5.8515625" style="0" customWidth="1"/>
    <col min="2" max="2" width="45.00390625" style="0" customWidth="1"/>
    <col min="3" max="3" width="8.421875" style="0" hidden="1" customWidth="1"/>
    <col min="4" max="4" width="12.00390625" style="0" customWidth="1"/>
    <col min="5" max="5" width="11.7109375" style="0" hidden="1" customWidth="1"/>
    <col min="6" max="6" width="8.421875" style="0" hidden="1" customWidth="1"/>
    <col min="7" max="7" width="10.28125" style="0" hidden="1" customWidth="1"/>
    <col min="8" max="9" width="12.140625" style="0" hidden="1" customWidth="1"/>
    <col min="10" max="10" width="12.7109375" style="0" hidden="1" customWidth="1"/>
    <col min="11" max="11" width="15.57421875" style="0" hidden="1" customWidth="1"/>
    <col min="12" max="12" width="0.2890625" style="0" customWidth="1"/>
    <col min="13" max="13" width="12.8515625" style="14" customWidth="1"/>
    <col min="14" max="21" width="12.8515625" style="0" hidden="1" customWidth="1"/>
    <col min="23" max="23" width="10.8515625" style="0" customWidth="1"/>
  </cols>
  <sheetData>
    <row r="1" spans="2:23" s="9" customFormat="1" ht="6" customHeight="1">
      <c r="B1" s="8"/>
      <c r="C1" s="8"/>
      <c r="D1" s="33" t="s">
        <v>68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4:23" s="9" customFormat="1" ht="12.75" customHeight="1" hidden="1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4:23" s="9" customFormat="1" ht="12.75" customHeight="1" hidden="1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4:23" s="9" customFormat="1" ht="12.75" customHeight="1" hidden="1"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4:23" s="9" customFormat="1" ht="15.75" customHeight="1"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4:23" s="9" customFormat="1" ht="15.75" customHeight="1">
      <c r="D6" s="35" t="s">
        <v>69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7"/>
    </row>
    <row r="7" spans="4:23" s="9" customFormat="1" ht="15.75" customHeight="1">
      <c r="D7" s="35" t="s">
        <v>70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7"/>
    </row>
    <row r="8" spans="4:23" s="9" customFormat="1" ht="15.75" customHeight="1">
      <c r="D8" s="35" t="s">
        <v>75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7"/>
    </row>
    <row r="9" spans="4:23" s="9" customFormat="1" ht="15.75" customHeight="1">
      <c r="D9" s="3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7"/>
    </row>
    <row r="10" spans="4:23" s="9" customFormat="1" ht="15.75" customHeight="1">
      <c r="D10" s="7"/>
      <c r="E10" s="7"/>
      <c r="F10" s="7"/>
      <c r="G10" s="7"/>
      <c r="H10" s="7"/>
      <c r="I10" s="7"/>
      <c r="J10" s="7"/>
      <c r="K10" s="7"/>
      <c r="L10" s="7"/>
      <c r="M10" s="12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6" customFormat="1" ht="49.5" customHeight="1">
      <c r="B11" s="36" t="s">
        <v>74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4"/>
      <c r="P11" s="34"/>
      <c r="Q11" s="34"/>
      <c r="R11" s="34"/>
      <c r="S11" s="34"/>
      <c r="T11" s="34"/>
      <c r="U11" s="34"/>
      <c r="V11" s="34"/>
      <c r="W11" s="34"/>
    </row>
    <row r="12" spans="2:14" s="6" customFormat="1" ht="18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2:23" ht="51">
      <c r="B13" s="2" t="s">
        <v>52</v>
      </c>
      <c r="C13" s="2" t="s">
        <v>0</v>
      </c>
      <c r="D13" s="2" t="s">
        <v>53</v>
      </c>
      <c r="E13" s="2" t="s">
        <v>1</v>
      </c>
      <c r="F13" s="2" t="s">
        <v>2</v>
      </c>
      <c r="G13" s="2" t="s">
        <v>3</v>
      </c>
      <c r="H13" s="2" t="s">
        <v>4</v>
      </c>
      <c r="I13" s="2" t="s">
        <v>4</v>
      </c>
      <c r="J13" s="2" t="s">
        <v>4</v>
      </c>
      <c r="K13" s="2" t="s">
        <v>4</v>
      </c>
      <c r="L13" s="2" t="s">
        <v>4</v>
      </c>
      <c r="M13" s="18" t="s">
        <v>71</v>
      </c>
      <c r="N13" s="2" t="s">
        <v>4</v>
      </c>
      <c r="O13" s="2" t="s">
        <v>4</v>
      </c>
      <c r="P13" s="2" t="s">
        <v>4</v>
      </c>
      <c r="Q13" s="2" t="s">
        <v>4</v>
      </c>
      <c r="R13" s="2" t="s">
        <v>4</v>
      </c>
      <c r="S13" s="2" t="s">
        <v>4</v>
      </c>
      <c r="T13" s="2" t="s">
        <v>4</v>
      </c>
      <c r="U13" s="17" t="s">
        <v>4</v>
      </c>
      <c r="V13" s="19" t="s">
        <v>72</v>
      </c>
      <c r="W13" s="20" t="s">
        <v>73</v>
      </c>
    </row>
    <row r="14" spans="2:23" ht="12.75">
      <c r="B14" s="3" t="s">
        <v>5</v>
      </c>
      <c r="C14" s="4" t="s">
        <v>6</v>
      </c>
      <c r="D14" s="4" t="s">
        <v>7</v>
      </c>
      <c r="E14" s="4" t="s">
        <v>8</v>
      </c>
      <c r="F14" s="4" t="s">
        <v>6</v>
      </c>
      <c r="G14" s="4" t="s">
        <v>6</v>
      </c>
      <c r="H14" s="4"/>
      <c r="I14" s="4"/>
      <c r="J14" s="4"/>
      <c r="K14" s="4"/>
      <c r="L14" s="4"/>
      <c r="M14" s="21">
        <f>M15+M16+M18+M19+M17</f>
        <v>16098.55463</v>
      </c>
      <c r="N14" s="21">
        <f aca="true" t="shared" si="0" ref="N14:U14">N15+N16+N18+N19+N17</f>
        <v>11534207.6</v>
      </c>
      <c r="O14" s="21">
        <f t="shared" si="0"/>
        <v>0</v>
      </c>
      <c r="P14" s="21">
        <f t="shared" si="0"/>
        <v>11534207.6</v>
      </c>
      <c r="Q14" s="21">
        <f t="shared" si="0"/>
        <v>0</v>
      </c>
      <c r="R14" s="21">
        <f t="shared" si="0"/>
        <v>11534207.6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>V15+V16+V18+V19+V17</f>
        <v>11693.6</v>
      </c>
      <c r="W14" s="26">
        <f>V14/M14*100</f>
        <v>72.63757690525041</v>
      </c>
    </row>
    <row r="15" spans="2:23" ht="38.25" outlineLevel="1">
      <c r="B15" s="10" t="s">
        <v>9</v>
      </c>
      <c r="C15" s="4" t="s">
        <v>6</v>
      </c>
      <c r="D15" s="4" t="s">
        <v>10</v>
      </c>
      <c r="E15" s="4" t="s">
        <v>8</v>
      </c>
      <c r="F15" s="4" t="s">
        <v>6</v>
      </c>
      <c r="G15" s="4" t="s">
        <v>6</v>
      </c>
      <c r="H15" s="4"/>
      <c r="I15" s="4"/>
      <c r="J15" s="4"/>
      <c r="K15" s="4"/>
      <c r="L15" s="4"/>
      <c r="M15" s="24">
        <f>858+100+10</f>
        <v>968</v>
      </c>
      <c r="N15" s="22">
        <v>726200</v>
      </c>
      <c r="O15" s="22">
        <v>0</v>
      </c>
      <c r="P15" s="22">
        <v>726200</v>
      </c>
      <c r="Q15" s="22">
        <v>0</v>
      </c>
      <c r="R15" s="22">
        <v>726200</v>
      </c>
      <c r="S15" s="22">
        <v>0</v>
      </c>
      <c r="T15" s="22">
        <v>0</v>
      </c>
      <c r="U15" s="23">
        <v>0</v>
      </c>
      <c r="V15" s="25">
        <v>698.1</v>
      </c>
      <c r="W15" s="27">
        <f aca="true" t="shared" si="1" ref="W15:W43">V15/M15*100</f>
        <v>72.11776859504133</v>
      </c>
    </row>
    <row r="16" spans="2:23" ht="53.25" customHeight="1" outlineLevel="1">
      <c r="B16" s="10" t="s">
        <v>11</v>
      </c>
      <c r="C16" s="4" t="s">
        <v>6</v>
      </c>
      <c r="D16" s="4" t="s">
        <v>12</v>
      </c>
      <c r="E16" s="4" t="s">
        <v>8</v>
      </c>
      <c r="F16" s="4" t="s">
        <v>6</v>
      </c>
      <c r="G16" s="4" t="s">
        <v>6</v>
      </c>
      <c r="H16" s="4"/>
      <c r="I16" s="4"/>
      <c r="J16" s="4"/>
      <c r="K16" s="4"/>
      <c r="L16" s="4"/>
      <c r="M16" s="24">
        <f>4765.6+702+2000+20+418.9-685-350.9+3.35766-3.35766</f>
        <v>6870.6</v>
      </c>
      <c r="N16" s="22">
        <v>5915664.06</v>
      </c>
      <c r="O16" s="22">
        <v>0</v>
      </c>
      <c r="P16" s="22">
        <v>5915664.06</v>
      </c>
      <c r="Q16" s="22">
        <v>0</v>
      </c>
      <c r="R16" s="22">
        <v>5915664.06</v>
      </c>
      <c r="S16" s="22">
        <v>0</v>
      </c>
      <c r="T16" s="22">
        <v>0</v>
      </c>
      <c r="U16" s="23">
        <v>0</v>
      </c>
      <c r="V16" s="25">
        <v>4946.8</v>
      </c>
      <c r="W16" s="27">
        <f t="shared" si="1"/>
        <v>71.99953424737286</v>
      </c>
    </row>
    <row r="17" spans="2:23" ht="15" customHeight="1" outlineLevel="1">
      <c r="B17" s="16" t="s">
        <v>58</v>
      </c>
      <c r="C17" s="4"/>
      <c r="D17" s="4" t="s">
        <v>59</v>
      </c>
      <c r="E17" s="4"/>
      <c r="F17" s="4"/>
      <c r="G17" s="4"/>
      <c r="H17" s="4"/>
      <c r="I17" s="4"/>
      <c r="J17" s="4"/>
      <c r="K17" s="4"/>
      <c r="L17" s="4"/>
      <c r="M17" s="24">
        <f>10</f>
        <v>10</v>
      </c>
      <c r="N17" s="22"/>
      <c r="O17" s="22"/>
      <c r="P17" s="22"/>
      <c r="Q17" s="22"/>
      <c r="R17" s="22"/>
      <c r="S17" s="22"/>
      <c r="T17" s="22"/>
      <c r="U17" s="23"/>
      <c r="V17" s="27">
        <v>0</v>
      </c>
      <c r="W17" s="27">
        <f t="shared" si="1"/>
        <v>0</v>
      </c>
    </row>
    <row r="18" spans="2:23" ht="12.75" outlineLevel="1">
      <c r="B18" s="10" t="s">
        <v>13</v>
      </c>
      <c r="C18" s="4" t="s">
        <v>6</v>
      </c>
      <c r="D18" s="4" t="s">
        <v>14</v>
      </c>
      <c r="E18" s="4" t="s">
        <v>8</v>
      </c>
      <c r="F18" s="4" t="s">
        <v>6</v>
      </c>
      <c r="G18" s="4" t="s">
        <v>6</v>
      </c>
      <c r="H18" s="4"/>
      <c r="I18" s="4"/>
      <c r="J18" s="4"/>
      <c r="K18" s="4"/>
      <c r="L18" s="4"/>
      <c r="M18" s="24">
        <f>1248.9+148.2+500+5+2891.5+25.8+41+1000+10+660.5+0.6+685+350.9-317.8042+40-0.071-5.5+3.5+2+60+25.06963+680+205.80254-13.6+3.35766-0.2</f>
        <v>8249.95463</v>
      </c>
      <c r="N18" s="22">
        <v>4892343.54</v>
      </c>
      <c r="O18" s="22">
        <v>0</v>
      </c>
      <c r="P18" s="22">
        <v>4892343.54</v>
      </c>
      <c r="Q18" s="22">
        <v>0</v>
      </c>
      <c r="R18" s="22">
        <v>4892343.54</v>
      </c>
      <c r="S18" s="22">
        <v>0</v>
      </c>
      <c r="T18" s="22">
        <v>0</v>
      </c>
      <c r="U18" s="23">
        <v>0</v>
      </c>
      <c r="V18" s="25">
        <v>6048.7</v>
      </c>
      <c r="W18" s="27">
        <f t="shared" si="1"/>
        <v>73.31797896202491</v>
      </c>
    </row>
    <row r="19" spans="2:23" ht="25.5" hidden="1" outlineLevel="1">
      <c r="B19" s="11" t="s">
        <v>55</v>
      </c>
      <c r="C19" s="4"/>
      <c r="D19" s="4" t="s">
        <v>54</v>
      </c>
      <c r="E19" s="4"/>
      <c r="F19" s="4"/>
      <c r="G19" s="4"/>
      <c r="H19" s="4"/>
      <c r="I19" s="4"/>
      <c r="J19" s="4"/>
      <c r="K19" s="4"/>
      <c r="L19" s="4"/>
      <c r="M19" s="24">
        <v>0</v>
      </c>
      <c r="N19" s="22"/>
      <c r="O19" s="22"/>
      <c r="P19" s="22"/>
      <c r="Q19" s="22"/>
      <c r="R19" s="22"/>
      <c r="S19" s="22"/>
      <c r="T19" s="22"/>
      <c r="U19" s="23"/>
      <c r="V19" s="25"/>
      <c r="W19" s="25" t="e">
        <f t="shared" si="1"/>
        <v>#DIV/0!</v>
      </c>
    </row>
    <row r="20" spans="2:23" ht="25.5" collapsed="1">
      <c r="B20" s="3" t="s">
        <v>15</v>
      </c>
      <c r="C20" s="4" t="s">
        <v>6</v>
      </c>
      <c r="D20" s="4" t="s">
        <v>16</v>
      </c>
      <c r="E20" s="4" t="s">
        <v>8</v>
      </c>
      <c r="F20" s="4" t="s">
        <v>6</v>
      </c>
      <c r="G20" s="4" t="s">
        <v>6</v>
      </c>
      <c r="H20" s="4"/>
      <c r="I20" s="4"/>
      <c r="J20" s="4"/>
      <c r="K20" s="4"/>
      <c r="L20" s="4"/>
      <c r="M20" s="21">
        <f>M21</f>
        <v>1264.7</v>
      </c>
      <c r="N20" s="21">
        <f aca="true" t="shared" si="2" ref="N20:V20">N21</f>
        <v>212000</v>
      </c>
      <c r="O20" s="21">
        <f t="shared" si="2"/>
        <v>0</v>
      </c>
      <c r="P20" s="21">
        <f t="shared" si="2"/>
        <v>212000</v>
      </c>
      <c r="Q20" s="21">
        <f t="shared" si="2"/>
        <v>0</v>
      </c>
      <c r="R20" s="21">
        <f t="shared" si="2"/>
        <v>212000</v>
      </c>
      <c r="S20" s="21">
        <f t="shared" si="2"/>
        <v>0</v>
      </c>
      <c r="T20" s="21">
        <f t="shared" si="2"/>
        <v>0</v>
      </c>
      <c r="U20" s="21">
        <f t="shared" si="2"/>
        <v>0</v>
      </c>
      <c r="V20" s="21">
        <f t="shared" si="2"/>
        <v>682</v>
      </c>
      <c r="W20" s="26">
        <f t="shared" si="1"/>
        <v>53.92583221317309</v>
      </c>
    </row>
    <row r="21" spans="2:23" ht="12.75" outlineLevel="1">
      <c r="B21" s="10" t="s">
        <v>17</v>
      </c>
      <c r="C21" s="4" t="s">
        <v>6</v>
      </c>
      <c r="D21" s="4" t="s">
        <v>18</v>
      </c>
      <c r="E21" s="4" t="s">
        <v>8</v>
      </c>
      <c r="F21" s="4" t="s">
        <v>6</v>
      </c>
      <c r="G21" s="4" t="s">
        <v>6</v>
      </c>
      <c r="H21" s="4"/>
      <c r="I21" s="4"/>
      <c r="J21" s="4"/>
      <c r="K21" s="4"/>
      <c r="L21" s="4"/>
      <c r="M21" s="24">
        <f>786.7+300+3+75+60-40+80</f>
        <v>1264.7</v>
      </c>
      <c r="N21" s="22">
        <v>212000</v>
      </c>
      <c r="O21" s="22">
        <v>0</v>
      </c>
      <c r="P21" s="22">
        <v>212000</v>
      </c>
      <c r="Q21" s="22">
        <v>0</v>
      </c>
      <c r="R21" s="22">
        <v>212000</v>
      </c>
      <c r="S21" s="22">
        <v>0</v>
      </c>
      <c r="T21" s="22">
        <v>0</v>
      </c>
      <c r="U21" s="23">
        <v>0</v>
      </c>
      <c r="V21" s="25">
        <v>682</v>
      </c>
      <c r="W21" s="27">
        <f t="shared" si="1"/>
        <v>53.92583221317309</v>
      </c>
    </row>
    <row r="22" spans="2:23" ht="12.75">
      <c r="B22" s="3" t="s">
        <v>19</v>
      </c>
      <c r="C22" s="4" t="s">
        <v>6</v>
      </c>
      <c r="D22" s="4" t="s">
        <v>20</v>
      </c>
      <c r="E22" s="4" t="s">
        <v>8</v>
      </c>
      <c r="F22" s="4" t="s">
        <v>6</v>
      </c>
      <c r="G22" s="4" t="s">
        <v>6</v>
      </c>
      <c r="H22" s="4"/>
      <c r="I22" s="4"/>
      <c r="J22" s="4"/>
      <c r="K22" s="4"/>
      <c r="L22" s="4"/>
      <c r="M22" s="21">
        <f>M24+M25+M23</f>
        <v>5315.17742</v>
      </c>
      <c r="N22" s="21">
        <f aca="true" t="shared" si="3" ref="N22:U22">N24+N25+N23</f>
        <v>91350300</v>
      </c>
      <c r="O22" s="21">
        <f t="shared" si="3"/>
        <v>0</v>
      </c>
      <c r="P22" s="21">
        <f t="shared" si="3"/>
        <v>91350300</v>
      </c>
      <c r="Q22" s="21">
        <f t="shared" si="3"/>
        <v>0</v>
      </c>
      <c r="R22" s="21">
        <f t="shared" si="3"/>
        <v>91350300</v>
      </c>
      <c r="S22" s="21">
        <f t="shared" si="3"/>
        <v>0</v>
      </c>
      <c r="T22" s="21">
        <f t="shared" si="3"/>
        <v>0</v>
      </c>
      <c r="U22" s="21">
        <f t="shared" si="3"/>
        <v>0</v>
      </c>
      <c r="V22" s="21">
        <f>V24+V25+V23</f>
        <v>2535.6</v>
      </c>
      <c r="W22" s="26">
        <f t="shared" si="1"/>
        <v>47.70489862594276</v>
      </c>
    </row>
    <row r="23" spans="2:23" ht="12.75">
      <c r="B23" s="11" t="s">
        <v>67</v>
      </c>
      <c r="C23" s="4"/>
      <c r="D23" s="4" t="s">
        <v>66</v>
      </c>
      <c r="E23" s="4"/>
      <c r="F23" s="4"/>
      <c r="G23" s="4"/>
      <c r="H23" s="4"/>
      <c r="I23" s="4"/>
      <c r="J23" s="4"/>
      <c r="K23" s="4"/>
      <c r="L23" s="4"/>
      <c r="M23" s="24">
        <f>321.79+16.93632+0.05</f>
        <v>338.77632000000006</v>
      </c>
      <c r="N23" s="22"/>
      <c r="O23" s="22"/>
      <c r="P23" s="22"/>
      <c r="Q23" s="22"/>
      <c r="R23" s="22"/>
      <c r="S23" s="22"/>
      <c r="T23" s="22"/>
      <c r="U23" s="23"/>
      <c r="V23" s="25">
        <v>338.7</v>
      </c>
      <c r="W23" s="27">
        <f t="shared" si="1"/>
        <v>99.9774718610793</v>
      </c>
    </row>
    <row r="24" spans="2:23" ht="12.75" outlineLevel="1">
      <c r="B24" s="10" t="s">
        <v>21</v>
      </c>
      <c r="C24" s="4" t="s">
        <v>6</v>
      </c>
      <c r="D24" s="4" t="s">
        <v>22</v>
      </c>
      <c r="E24" s="4" t="s">
        <v>8</v>
      </c>
      <c r="F24" s="4" t="s">
        <v>6</v>
      </c>
      <c r="G24" s="4" t="s">
        <v>6</v>
      </c>
      <c r="H24" s="4"/>
      <c r="I24" s="4"/>
      <c r="J24" s="4"/>
      <c r="K24" s="4"/>
      <c r="L24" s="4"/>
      <c r="M24" s="24">
        <f>2389.1+1800+317.8042+50+12.08511+49.2324+21.17939+87+150</f>
        <v>4876.4011</v>
      </c>
      <c r="N24" s="22">
        <v>91350300</v>
      </c>
      <c r="O24" s="22">
        <v>0</v>
      </c>
      <c r="P24" s="22">
        <v>91350300</v>
      </c>
      <c r="Q24" s="22">
        <v>0</v>
      </c>
      <c r="R24" s="22">
        <v>91350300</v>
      </c>
      <c r="S24" s="22">
        <v>0</v>
      </c>
      <c r="T24" s="22">
        <v>0</v>
      </c>
      <c r="U24" s="23">
        <v>0</v>
      </c>
      <c r="V24" s="25">
        <v>2146.9</v>
      </c>
      <c r="W24" s="27">
        <f t="shared" si="1"/>
        <v>44.026320968552</v>
      </c>
    </row>
    <row r="25" spans="2:23" ht="25.5" outlineLevel="1">
      <c r="B25" s="16" t="s">
        <v>57</v>
      </c>
      <c r="C25" s="4"/>
      <c r="D25" s="4" t="s">
        <v>56</v>
      </c>
      <c r="E25" s="4"/>
      <c r="F25" s="4"/>
      <c r="G25" s="4"/>
      <c r="H25" s="4"/>
      <c r="I25" s="4"/>
      <c r="J25" s="4"/>
      <c r="K25" s="4"/>
      <c r="L25" s="4"/>
      <c r="M25" s="24">
        <f>100</f>
        <v>100</v>
      </c>
      <c r="N25" s="22"/>
      <c r="O25" s="22"/>
      <c r="P25" s="22"/>
      <c r="Q25" s="22"/>
      <c r="R25" s="22"/>
      <c r="S25" s="22"/>
      <c r="T25" s="22"/>
      <c r="U25" s="23"/>
      <c r="V25" s="27">
        <v>50</v>
      </c>
      <c r="W25" s="27">
        <f t="shared" si="1"/>
        <v>50</v>
      </c>
    </row>
    <row r="26" spans="2:23" ht="12.75">
      <c r="B26" s="3" t="s">
        <v>23</v>
      </c>
      <c r="C26" s="4" t="s">
        <v>6</v>
      </c>
      <c r="D26" s="4" t="s">
        <v>24</v>
      </c>
      <c r="E26" s="4" t="s">
        <v>8</v>
      </c>
      <c r="F26" s="4" t="s">
        <v>6</v>
      </c>
      <c r="G26" s="4" t="s">
        <v>6</v>
      </c>
      <c r="H26" s="4"/>
      <c r="I26" s="4"/>
      <c r="J26" s="4"/>
      <c r="K26" s="4"/>
      <c r="L26" s="4"/>
      <c r="M26" s="21">
        <f>M27+M28+M29+0.1</f>
        <v>9074.107979999999</v>
      </c>
      <c r="N26" s="21">
        <f aca="true" t="shared" si="4" ref="N26:V26">N27+N28+N29+0.1</f>
        <v>146869753.1</v>
      </c>
      <c r="O26" s="21">
        <f t="shared" si="4"/>
        <v>0.1</v>
      </c>
      <c r="P26" s="21">
        <f t="shared" si="4"/>
        <v>146869753.1</v>
      </c>
      <c r="Q26" s="21">
        <f t="shared" si="4"/>
        <v>0.1</v>
      </c>
      <c r="R26" s="21">
        <f t="shared" si="4"/>
        <v>146869753.1</v>
      </c>
      <c r="S26" s="21">
        <f t="shared" si="4"/>
        <v>0.1</v>
      </c>
      <c r="T26" s="21">
        <f t="shared" si="4"/>
        <v>0.1</v>
      </c>
      <c r="U26" s="21">
        <f t="shared" si="4"/>
        <v>0.1</v>
      </c>
      <c r="V26" s="21">
        <f t="shared" si="4"/>
        <v>8048.8</v>
      </c>
      <c r="W26" s="26">
        <f t="shared" si="1"/>
        <v>88.70072978787718</v>
      </c>
    </row>
    <row r="27" spans="2:23" ht="12.75" outlineLevel="1">
      <c r="B27" s="10" t="s">
        <v>25</v>
      </c>
      <c r="C27" s="4" t="s">
        <v>6</v>
      </c>
      <c r="D27" s="4" t="s">
        <v>26</v>
      </c>
      <c r="E27" s="4" t="s">
        <v>8</v>
      </c>
      <c r="F27" s="4" t="s">
        <v>6</v>
      </c>
      <c r="G27" s="4" t="s">
        <v>6</v>
      </c>
      <c r="H27" s="4"/>
      <c r="I27" s="4"/>
      <c r="J27" s="4"/>
      <c r="K27" s="4"/>
      <c r="L27" s="4"/>
      <c r="M27" s="24">
        <f>196+60</f>
        <v>256</v>
      </c>
      <c r="N27" s="22">
        <v>843837</v>
      </c>
      <c r="O27" s="22">
        <v>0</v>
      </c>
      <c r="P27" s="22">
        <v>843837</v>
      </c>
      <c r="Q27" s="22">
        <v>0</v>
      </c>
      <c r="R27" s="22">
        <v>843837</v>
      </c>
      <c r="S27" s="22">
        <v>0</v>
      </c>
      <c r="T27" s="22">
        <v>0</v>
      </c>
      <c r="U27" s="23">
        <v>0</v>
      </c>
      <c r="V27" s="27">
        <v>0</v>
      </c>
      <c r="W27" s="27">
        <f t="shared" si="1"/>
        <v>0</v>
      </c>
    </row>
    <row r="28" spans="2:23" ht="12.75" outlineLevel="1">
      <c r="B28" s="10" t="s">
        <v>27</v>
      </c>
      <c r="C28" s="4" t="s">
        <v>6</v>
      </c>
      <c r="D28" s="4" t="s">
        <v>28</v>
      </c>
      <c r="E28" s="4" t="s">
        <v>8</v>
      </c>
      <c r="F28" s="4" t="s">
        <v>6</v>
      </c>
      <c r="G28" s="4" t="s">
        <v>6</v>
      </c>
      <c r="H28" s="4"/>
      <c r="I28" s="4"/>
      <c r="J28" s="4"/>
      <c r="K28" s="4"/>
      <c r="L28" s="4"/>
      <c r="M28" s="24">
        <f>60+100-60-100+163.81662+268.24121+10.89361+330</f>
        <v>772.95144</v>
      </c>
      <c r="N28" s="22">
        <v>144493416</v>
      </c>
      <c r="O28" s="22">
        <v>0</v>
      </c>
      <c r="P28" s="22">
        <v>144493416</v>
      </c>
      <c r="Q28" s="22">
        <v>0</v>
      </c>
      <c r="R28" s="22">
        <v>144493416</v>
      </c>
      <c r="S28" s="22">
        <v>0</v>
      </c>
      <c r="T28" s="22">
        <v>0</v>
      </c>
      <c r="U28" s="23">
        <v>0</v>
      </c>
      <c r="V28" s="25">
        <v>598.2</v>
      </c>
      <c r="W28" s="27">
        <f t="shared" si="1"/>
        <v>77.39166641568066</v>
      </c>
    </row>
    <row r="29" spans="2:23" ht="12.75" outlineLevel="1">
      <c r="B29" s="10" t="s">
        <v>29</v>
      </c>
      <c r="C29" s="4" t="s">
        <v>6</v>
      </c>
      <c r="D29" s="4" t="s">
        <v>30</v>
      </c>
      <c r="E29" s="4" t="s">
        <v>8</v>
      </c>
      <c r="F29" s="4" t="s">
        <v>6</v>
      </c>
      <c r="G29" s="4" t="s">
        <v>6</v>
      </c>
      <c r="H29" s="4"/>
      <c r="I29" s="4"/>
      <c r="J29" s="4"/>
      <c r="K29" s="4"/>
      <c r="L29" s="4"/>
      <c r="M29" s="24">
        <f>1100+345+284.7+200+5206.5+320.2+41.963+93.29354+182+257.9+13.6-0.1</f>
        <v>8045.056539999999</v>
      </c>
      <c r="N29" s="22">
        <v>1532500</v>
      </c>
      <c r="O29" s="22">
        <v>0</v>
      </c>
      <c r="P29" s="22">
        <v>1532500</v>
      </c>
      <c r="Q29" s="22">
        <v>0</v>
      </c>
      <c r="R29" s="22">
        <v>1532500</v>
      </c>
      <c r="S29" s="22">
        <v>0</v>
      </c>
      <c r="T29" s="22">
        <v>0</v>
      </c>
      <c r="U29" s="23">
        <v>0</v>
      </c>
      <c r="V29" s="25">
        <v>7450.5</v>
      </c>
      <c r="W29" s="27">
        <f t="shared" si="1"/>
        <v>92.60966610931986</v>
      </c>
    </row>
    <row r="30" spans="2:23" ht="12.75">
      <c r="B30" s="3" t="s">
        <v>31</v>
      </c>
      <c r="C30" s="4" t="s">
        <v>6</v>
      </c>
      <c r="D30" s="4" t="s">
        <v>32</v>
      </c>
      <c r="E30" s="4" t="s">
        <v>8</v>
      </c>
      <c r="F30" s="4" t="s">
        <v>6</v>
      </c>
      <c r="G30" s="4" t="s">
        <v>6</v>
      </c>
      <c r="H30" s="4"/>
      <c r="I30" s="4"/>
      <c r="J30" s="4"/>
      <c r="K30" s="4"/>
      <c r="L30" s="4"/>
      <c r="M30" s="21">
        <f>M31</f>
        <v>122.09792</v>
      </c>
      <c r="N30" s="21">
        <f aca="true" t="shared" si="5" ref="N30:V30">N31</f>
        <v>105358.08</v>
      </c>
      <c r="O30" s="21">
        <f t="shared" si="5"/>
        <v>0</v>
      </c>
      <c r="P30" s="21">
        <f t="shared" si="5"/>
        <v>105358.08</v>
      </c>
      <c r="Q30" s="21">
        <f t="shared" si="5"/>
        <v>0</v>
      </c>
      <c r="R30" s="21">
        <f t="shared" si="5"/>
        <v>105358.08</v>
      </c>
      <c r="S30" s="21">
        <f t="shared" si="5"/>
        <v>0</v>
      </c>
      <c r="T30" s="21">
        <f t="shared" si="5"/>
        <v>0</v>
      </c>
      <c r="U30" s="21">
        <f t="shared" si="5"/>
        <v>0</v>
      </c>
      <c r="V30" s="30">
        <f t="shared" si="5"/>
        <v>0</v>
      </c>
      <c r="W30" s="26">
        <f t="shared" si="1"/>
        <v>0</v>
      </c>
    </row>
    <row r="31" spans="2:23" ht="15" customHeight="1" outlineLevel="1">
      <c r="B31" s="10" t="s">
        <v>33</v>
      </c>
      <c r="C31" s="4" t="s">
        <v>6</v>
      </c>
      <c r="D31" s="4" t="s">
        <v>34</v>
      </c>
      <c r="E31" s="4" t="s">
        <v>8</v>
      </c>
      <c r="F31" s="4" t="s">
        <v>6</v>
      </c>
      <c r="G31" s="4" t="s">
        <v>6</v>
      </c>
      <c r="H31" s="4"/>
      <c r="I31" s="4"/>
      <c r="J31" s="4"/>
      <c r="K31" s="4"/>
      <c r="L31" s="4"/>
      <c r="M31" s="24">
        <f>122.09792</f>
        <v>122.09792</v>
      </c>
      <c r="N31" s="22">
        <v>105358.08</v>
      </c>
      <c r="O31" s="22">
        <v>0</v>
      </c>
      <c r="P31" s="22">
        <v>105358.08</v>
      </c>
      <c r="Q31" s="22">
        <v>0</v>
      </c>
      <c r="R31" s="22">
        <v>105358.08</v>
      </c>
      <c r="S31" s="22">
        <v>0</v>
      </c>
      <c r="T31" s="22">
        <v>0</v>
      </c>
      <c r="U31" s="23">
        <v>0</v>
      </c>
      <c r="V31" s="27">
        <v>0</v>
      </c>
      <c r="W31" s="27">
        <f t="shared" si="1"/>
        <v>0</v>
      </c>
    </row>
    <row r="32" spans="2:23" ht="12.75" outlineLevel="1">
      <c r="B32" s="3" t="s">
        <v>62</v>
      </c>
      <c r="C32" s="4"/>
      <c r="D32" s="4" t="s">
        <v>63</v>
      </c>
      <c r="E32" s="4"/>
      <c r="F32" s="4"/>
      <c r="G32" s="4"/>
      <c r="H32" s="4"/>
      <c r="I32" s="4"/>
      <c r="J32" s="4"/>
      <c r="K32" s="4"/>
      <c r="L32" s="4"/>
      <c r="M32" s="21">
        <f>M33</f>
        <v>6.999999999999999</v>
      </c>
      <c r="N32" s="21">
        <f aca="true" t="shared" si="6" ref="N32:V32">N33</f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0.1</v>
      </c>
      <c r="W32" s="26">
        <f t="shared" si="1"/>
        <v>1.4285714285714288</v>
      </c>
    </row>
    <row r="33" spans="2:23" ht="25.5" outlineLevel="1">
      <c r="B33" s="10" t="s">
        <v>64</v>
      </c>
      <c r="C33" s="4"/>
      <c r="D33" s="4" t="s">
        <v>65</v>
      </c>
      <c r="E33" s="4"/>
      <c r="F33" s="4"/>
      <c r="G33" s="4"/>
      <c r="H33" s="4"/>
      <c r="I33" s="4"/>
      <c r="J33" s="4"/>
      <c r="K33" s="4"/>
      <c r="L33" s="4"/>
      <c r="M33" s="24">
        <f>7+0.071-0.07-0.001</f>
        <v>6.999999999999999</v>
      </c>
      <c r="N33" s="22"/>
      <c r="O33" s="22"/>
      <c r="P33" s="22"/>
      <c r="Q33" s="22"/>
      <c r="R33" s="22"/>
      <c r="S33" s="22"/>
      <c r="T33" s="22"/>
      <c r="U33" s="23"/>
      <c r="V33" s="25">
        <v>0.1</v>
      </c>
      <c r="W33" s="27">
        <f t="shared" si="1"/>
        <v>1.4285714285714288</v>
      </c>
    </row>
    <row r="34" spans="2:23" ht="12.75">
      <c r="B34" s="3" t="s">
        <v>35</v>
      </c>
      <c r="C34" s="4" t="s">
        <v>6</v>
      </c>
      <c r="D34" s="4" t="s">
        <v>36</v>
      </c>
      <c r="E34" s="4" t="s">
        <v>8</v>
      </c>
      <c r="F34" s="4" t="s">
        <v>6</v>
      </c>
      <c r="G34" s="4" t="s">
        <v>6</v>
      </c>
      <c r="H34" s="4"/>
      <c r="I34" s="4"/>
      <c r="J34" s="4"/>
      <c r="K34" s="4"/>
      <c r="L34" s="4"/>
      <c r="M34" s="21">
        <f>M35</f>
        <v>21128.08766</v>
      </c>
      <c r="N34" s="21">
        <f aca="true" t="shared" si="7" ref="N34:V34">N35</f>
        <v>11884492.8</v>
      </c>
      <c r="O34" s="21">
        <f t="shared" si="7"/>
        <v>0</v>
      </c>
      <c r="P34" s="21">
        <f t="shared" si="7"/>
        <v>11884492.8</v>
      </c>
      <c r="Q34" s="21">
        <f t="shared" si="7"/>
        <v>0</v>
      </c>
      <c r="R34" s="21">
        <f t="shared" si="7"/>
        <v>11884492.8</v>
      </c>
      <c r="S34" s="21">
        <f t="shared" si="7"/>
        <v>0</v>
      </c>
      <c r="T34" s="21">
        <f t="shared" si="7"/>
        <v>0</v>
      </c>
      <c r="U34" s="21">
        <f t="shared" si="7"/>
        <v>0</v>
      </c>
      <c r="V34" s="21">
        <f t="shared" si="7"/>
        <v>15475.7</v>
      </c>
      <c r="W34" s="26">
        <f t="shared" si="1"/>
        <v>73.24704558708746</v>
      </c>
    </row>
    <row r="35" spans="2:23" ht="12.75" outlineLevel="1">
      <c r="B35" s="10" t="s">
        <v>37</v>
      </c>
      <c r="C35" s="4" t="s">
        <v>6</v>
      </c>
      <c r="D35" s="4" t="s">
        <v>38</v>
      </c>
      <c r="E35" s="4" t="s">
        <v>8</v>
      </c>
      <c r="F35" s="4" t="s">
        <v>6</v>
      </c>
      <c r="G35" s="4" t="s">
        <v>6</v>
      </c>
      <c r="H35" s="4"/>
      <c r="I35" s="4"/>
      <c r="J35" s="4"/>
      <c r="K35" s="4"/>
      <c r="L35" s="4"/>
      <c r="M35" s="24">
        <f>5763.8+2085.1+5.1+150+4000+40+4433.1+895.9+3+1913+15+16.3+437.8+717.7+150+350+51.07398+101.01368+0.2</f>
        <v>21128.08766</v>
      </c>
      <c r="N35" s="22">
        <v>11884492.8</v>
      </c>
      <c r="O35" s="22">
        <v>0</v>
      </c>
      <c r="P35" s="22">
        <v>11884492.8</v>
      </c>
      <c r="Q35" s="22">
        <v>0</v>
      </c>
      <c r="R35" s="22">
        <v>11884492.8</v>
      </c>
      <c r="S35" s="22">
        <v>0</v>
      </c>
      <c r="T35" s="22">
        <v>0</v>
      </c>
      <c r="U35" s="23">
        <v>0</v>
      </c>
      <c r="V35" s="25">
        <v>15475.7</v>
      </c>
      <c r="W35" s="27">
        <f t="shared" si="1"/>
        <v>73.24704558708746</v>
      </c>
    </row>
    <row r="36" spans="2:23" ht="12.75">
      <c r="B36" s="3" t="s">
        <v>39</v>
      </c>
      <c r="C36" s="4" t="s">
        <v>6</v>
      </c>
      <c r="D36" s="4" t="s">
        <v>40</v>
      </c>
      <c r="E36" s="4" t="s">
        <v>8</v>
      </c>
      <c r="F36" s="4" t="s">
        <v>6</v>
      </c>
      <c r="G36" s="4" t="s">
        <v>6</v>
      </c>
      <c r="H36" s="4"/>
      <c r="I36" s="4"/>
      <c r="J36" s="4"/>
      <c r="K36" s="4"/>
      <c r="L36" s="4"/>
      <c r="M36" s="21">
        <f>M37+M38</f>
        <v>547.501</v>
      </c>
      <c r="N36" s="21">
        <f aca="true" t="shared" si="8" ref="N36:V36">N37+N38</f>
        <v>400000</v>
      </c>
      <c r="O36" s="21">
        <f t="shared" si="8"/>
        <v>0</v>
      </c>
      <c r="P36" s="21">
        <f t="shared" si="8"/>
        <v>400000</v>
      </c>
      <c r="Q36" s="21">
        <f t="shared" si="8"/>
        <v>0</v>
      </c>
      <c r="R36" s="21">
        <f t="shared" si="8"/>
        <v>400000</v>
      </c>
      <c r="S36" s="21">
        <f t="shared" si="8"/>
        <v>0</v>
      </c>
      <c r="T36" s="21">
        <f t="shared" si="8"/>
        <v>0</v>
      </c>
      <c r="U36" s="21">
        <f t="shared" si="8"/>
        <v>0</v>
      </c>
      <c r="V36" s="21">
        <f t="shared" si="8"/>
        <v>522.2</v>
      </c>
      <c r="W36" s="26">
        <f t="shared" si="1"/>
        <v>95.37882122589731</v>
      </c>
    </row>
    <row r="37" spans="2:23" ht="12.75" outlineLevel="1">
      <c r="B37" s="10" t="s">
        <v>41</v>
      </c>
      <c r="C37" s="4" t="s">
        <v>6</v>
      </c>
      <c r="D37" s="4" t="s">
        <v>42</v>
      </c>
      <c r="E37" s="4" t="s">
        <v>8</v>
      </c>
      <c r="F37" s="4" t="s">
        <v>6</v>
      </c>
      <c r="G37" s="4" t="s">
        <v>6</v>
      </c>
      <c r="H37" s="4"/>
      <c r="I37" s="4"/>
      <c r="J37" s="4"/>
      <c r="K37" s="4"/>
      <c r="L37" s="4"/>
      <c r="M37" s="24">
        <f>547.5+0.001</f>
        <v>547.501</v>
      </c>
      <c r="N37" s="22">
        <v>400000</v>
      </c>
      <c r="O37" s="22">
        <v>0</v>
      </c>
      <c r="P37" s="22">
        <v>400000</v>
      </c>
      <c r="Q37" s="22">
        <v>0</v>
      </c>
      <c r="R37" s="22">
        <v>400000</v>
      </c>
      <c r="S37" s="22">
        <v>0</v>
      </c>
      <c r="T37" s="22">
        <v>0</v>
      </c>
      <c r="U37" s="23">
        <v>0</v>
      </c>
      <c r="V37" s="25">
        <v>522.2</v>
      </c>
      <c r="W37" s="27">
        <f t="shared" si="1"/>
        <v>95.37882122589731</v>
      </c>
    </row>
    <row r="38" spans="2:23" ht="16.5" customHeight="1" hidden="1" outlineLevel="1">
      <c r="B38" s="10" t="s">
        <v>60</v>
      </c>
      <c r="C38" s="4"/>
      <c r="D38" s="4" t="s">
        <v>61</v>
      </c>
      <c r="E38" s="4"/>
      <c r="F38" s="4"/>
      <c r="G38" s="4"/>
      <c r="H38" s="4"/>
      <c r="I38" s="4"/>
      <c r="J38" s="4"/>
      <c r="K38" s="4"/>
      <c r="L38" s="4"/>
      <c r="M38" s="24"/>
      <c r="N38" s="22"/>
      <c r="O38" s="22"/>
      <c r="P38" s="22"/>
      <c r="Q38" s="22"/>
      <c r="R38" s="22"/>
      <c r="S38" s="22"/>
      <c r="T38" s="22"/>
      <c r="U38" s="23"/>
      <c r="V38" s="25"/>
      <c r="W38" s="25" t="e">
        <f t="shared" si="1"/>
        <v>#DIV/0!</v>
      </c>
    </row>
    <row r="39" spans="2:23" ht="12.75" collapsed="1">
      <c r="B39" s="3" t="s">
        <v>43</v>
      </c>
      <c r="C39" s="4" t="s">
        <v>6</v>
      </c>
      <c r="D39" s="4" t="s">
        <v>44</v>
      </c>
      <c r="E39" s="4" t="s">
        <v>8</v>
      </c>
      <c r="F39" s="4" t="s">
        <v>6</v>
      </c>
      <c r="G39" s="4" t="s">
        <v>6</v>
      </c>
      <c r="H39" s="4"/>
      <c r="I39" s="4"/>
      <c r="J39" s="4"/>
      <c r="K39" s="4"/>
      <c r="L39" s="4"/>
      <c r="M39" s="21">
        <f>M40</f>
        <v>3405.695</v>
      </c>
      <c r="N39" s="21">
        <f aca="true" t="shared" si="9" ref="N39:V39">N40</f>
        <v>1578239</v>
      </c>
      <c r="O39" s="21">
        <f t="shared" si="9"/>
        <v>0</v>
      </c>
      <c r="P39" s="21">
        <f t="shared" si="9"/>
        <v>1578239</v>
      </c>
      <c r="Q39" s="21">
        <f t="shared" si="9"/>
        <v>0</v>
      </c>
      <c r="R39" s="21">
        <f t="shared" si="9"/>
        <v>1578239</v>
      </c>
      <c r="S39" s="21">
        <f t="shared" si="9"/>
        <v>0</v>
      </c>
      <c r="T39" s="21">
        <f t="shared" si="9"/>
        <v>0</v>
      </c>
      <c r="U39" s="21">
        <f t="shared" si="9"/>
        <v>0</v>
      </c>
      <c r="V39" s="21">
        <f t="shared" si="9"/>
        <v>2304</v>
      </c>
      <c r="W39" s="26">
        <f t="shared" si="1"/>
        <v>67.65138980443052</v>
      </c>
    </row>
    <row r="40" spans="2:23" ht="12.75" outlineLevel="1">
      <c r="B40" s="10" t="s">
        <v>45</v>
      </c>
      <c r="C40" s="4" t="s">
        <v>6</v>
      </c>
      <c r="D40" s="4" t="s">
        <v>46</v>
      </c>
      <c r="E40" s="4" t="s">
        <v>8</v>
      </c>
      <c r="F40" s="4" t="s">
        <v>6</v>
      </c>
      <c r="G40" s="4" t="s">
        <v>6</v>
      </c>
      <c r="H40" s="4"/>
      <c r="I40" s="4"/>
      <c r="J40" s="4"/>
      <c r="K40" s="4"/>
      <c r="L40" s="4"/>
      <c r="M40" s="24">
        <f>1336+500+1+1252.8+2.2+70+50+196.695-3</f>
        <v>3405.695</v>
      </c>
      <c r="N40" s="22">
        <v>1578239</v>
      </c>
      <c r="O40" s="22">
        <v>0</v>
      </c>
      <c r="P40" s="22">
        <v>1578239</v>
      </c>
      <c r="Q40" s="22">
        <v>0</v>
      </c>
      <c r="R40" s="22">
        <v>1578239</v>
      </c>
      <c r="S40" s="22">
        <v>0</v>
      </c>
      <c r="T40" s="22">
        <v>0</v>
      </c>
      <c r="U40" s="23">
        <v>0</v>
      </c>
      <c r="V40" s="25">
        <v>2304</v>
      </c>
      <c r="W40" s="27">
        <f t="shared" si="1"/>
        <v>67.65138980443052</v>
      </c>
    </row>
    <row r="41" spans="2:23" ht="25.5">
      <c r="B41" s="3" t="s">
        <v>47</v>
      </c>
      <c r="C41" s="4" t="s">
        <v>6</v>
      </c>
      <c r="D41" s="4" t="s">
        <v>48</v>
      </c>
      <c r="E41" s="4" t="s">
        <v>8</v>
      </c>
      <c r="F41" s="4" t="s">
        <v>6</v>
      </c>
      <c r="G41" s="4" t="s">
        <v>6</v>
      </c>
      <c r="H41" s="4"/>
      <c r="I41" s="4"/>
      <c r="J41" s="4"/>
      <c r="K41" s="4"/>
      <c r="L41" s="4"/>
      <c r="M41" s="21">
        <f>M42</f>
        <v>1041</v>
      </c>
      <c r="N41" s="21">
        <f aca="true" t="shared" si="10" ref="N41:V41">N42</f>
        <v>1263743.35</v>
      </c>
      <c r="O41" s="21">
        <f t="shared" si="10"/>
        <v>0</v>
      </c>
      <c r="P41" s="21">
        <f t="shared" si="10"/>
        <v>1263743.35</v>
      </c>
      <c r="Q41" s="21">
        <f t="shared" si="10"/>
        <v>0</v>
      </c>
      <c r="R41" s="21">
        <f t="shared" si="10"/>
        <v>1263743.35</v>
      </c>
      <c r="S41" s="21">
        <f t="shared" si="10"/>
        <v>0</v>
      </c>
      <c r="T41" s="21">
        <f t="shared" si="10"/>
        <v>0</v>
      </c>
      <c r="U41" s="21">
        <f t="shared" si="10"/>
        <v>0</v>
      </c>
      <c r="V41" s="21">
        <f t="shared" si="10"/>
        <v>678.6</v>
      </c>
      <c r="W41" s="26">
        <f t="shared" si="1"/>
        <v>65.18731988472622</v>
      </c>
    </row>
    <row r="42" spans="2:23" ht="25.5" outlineLevel="1">
      <c r="B42" s="10" t="s">
        <v>49</v>
      </c>
      <c r="C42" s="4" t="s">
        <v>6</v>
      </c>
      <c r="D42" s="4" t="s">
        <v>50</v>
      </c>
      <c r="E42" s="4" t="s">
        <v>8</v>
      </c>
      <c r="F42" s="4" t="s">
        <v>6</v>
      </c>
      <c r="G42" s="4" t="s">
        <v>6</v>
      </c>
      <c r="H42" s="4"/>
      <c r="I42" s="4"/>
      <c r="J42" s="4"/>
      <c r="K42" s="4"/>
      <c r="L42" s="4"/>
      <c r="M42" s="24">
        <f>735+306</f>
        <v>1041</v>
      </c>
      <c r="N42" s="22">
        <v>1263743.35</v>
      </c>
      <c r="O42" s="22">
        <v>0</v>
      </c>
      <c r="P42" s="22">
        <v>1263743.35</v>
      </c>
      <c r="Q42" s="22">
        <v>0</v>
      </c>
      <c r="R42" s="22">
        <v>1263743.35</v>
      </c>
      <c r="S42" s="22">
        <v>0</v>
      </c>
      <c r="T42" s="22">
        <v>0</v>
      </c>
      <c r="U42" s="23">
        <v>0</v>
      </c>
      <c r="V42" s="25">
        <v>678.6</v>
      </c>
      <c r="W42" s="27">
        <f t="shared" si="1"/>
        <v>65.18731988472622</v>
      </c>
    </row>
    <row r="43" spans="2:23" ht="12.75">
      <c r="B43" s="32" t="s">
        <v>51</v>
      </c>
      <c r="C43" s="32"/>
      <c r="D43" s="32"/>
      <c r="E43" s="32"/>
      <c r="F43" s="32"/>
      <c r="G43" s="32"/>
      <c r="H43" s="32"/>
      <c r="I43" s="5"/>
      <c r="J43" s="5"/>
      <c r="K43" s="5"/>
      <c r="L43" s="5"/>
      <c r="M43" s="28">
        <f>M14+M20+M22+M26+M30+M32+M34+M36+M39+M41+0.1</f>
        <v>58004.02160999999</v>
      </c>
      <c r="N43" s="28">
        <f aca="true" t="shared" si="11" ref="N43:U43">N14+N20+N22+N26+N30+N32+N34+N36+N39+N41+0.1</f>
        <v>265198094.03</v>
      </c>
      <c r="O43" s="28">
        <f t="shared" si="11"/>
        <v>0.2</v>
      </c>
      <c r="P43" s="28">
        <f t="shared" si="11"/>
        <v>265198094.03</v>
      </c>
      <c r="Q43" s="28">
        <f t="shared" si="11"/>
        <v>0.2</v>
      </c>
      <c r="R43" s="28">
        <f t="shared" si="11"/>
        <v>265198094.03</v>
      </c>
      <c r="S43" s="28">
        <f t="shared" si="11"/>
        <v>0.2</v>
      </c>
      <c r="T43" s="28">
        <f t="shared" si="11"/>
        <v>0.2</v>
      </c>
      <c r="U43" s="28">
        <f t="shared" si="11"/>
        <v>0.2</v>
      </c>
      <c r="V43" s="28">
        <f>V14+V20+V22+V26+V30+V32+V34+V36+V39+V41+110.9</f>
        <v>42051.5</v>
      </c>
      <c r="W43" s="29">
        <f t="shared" si="1"/>
        <v>72.49755936362567</v>
      </c>
    </row>
    <row r="44" spans="2:2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/>
      <c r="P44" s="1"/>
      <c r="Q44" s="1"/>
      <c r="R44" s="1"/>
      <c r="S44" s="1"/>
      <c r="T44" s="1"/>
      <c r="U44" s="1"/>
    </row>
    <row r="45" spans="2:21" ht="25.5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</sheetData>
  <sheetProtection/>
  <mergeCells count="8">
    <mergeCell ref="B45:U45"/>
    <mergeCell ref="B43:H43"/>
    <mergeCell ref="D1:W5"/>
    <mergeCell ref="D6:V6"/>
    <mergeCell ref="D7:V7"/>
    <mergeCell ref="D8:V8"/>
    <mergeCell ref="D9:V9"/>
    <mergeCell ref="B11:W11"/>
  </mergeCells>
  <printOptions/>
  <pageMargins left="0.787" right="0.59" top="0.59" bottom="0.59" header="0.393" footer="0.511"/>
  <pageSetup fitToHeight="0" fitToWidth="1" horizontalDpi="600" verticalDpi="600" orientation="portrait" paperSize="9" scale="95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User</cp:lastModifiedBy>
  <cp:lastPrinted>2020-07-20T11:34:12Z</cp:lastPrinted>
  <dcterms:created xsi:type="dcterms:W3CDTF">2016-01-25T13:48:13Z</dcterms:created>
  <dcterms:modified xsi:type="dcterms:W3CDTF">2020-10-22T07:27:18Z</dcterms:modified>
  <cp:category/>
  <cp:version/>
  <cp:contentType/>
  <cp:contentStatus/>
</cp:coreProperties>
</file>