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240" yWindow="90" windowWidth="19320" windowHeight="11760" tabRatio="604"/>
  </bookViews>
  <sheets>
    <sheet name="Лист1" sheetId="1" r:id="rId1"/>
  </sheets>
  <definedNames>
    <definedName name="_xlnm.Print_Titles" localSheetId="0">Лист1!$2:$3</definedName>
    <definedName name="_xlnm.Print_Area" localSheetId="0">Лист1!$A$1:$V$130</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16" i="1"/>
  <c r="R91" l="1"/>
  <c r="Q73"/>
  <c r="Q15"/>
  <c r="Q11"/>
  <c r="R109"/>
  <c r="Q101"/>
  <c r="R6"/>
  <c r="R13"/>
  <c r="R11" l="1"/>
  <c r="J22" l="1"/>
  <c r="Q22"/>
  <c r="R22"/>
  <c r="Q122" l="1"/>
  <c r="J116"/>
  <c r="R129" l="1"/>
  <c r="J89"/>
  <c r="R75" l="1"/>
  <c r="G116" l="1"/>
  <c r="Q49"/>
  <c r="G101" l="1"/>
  <c r="G11" l="1"/>
  <c r="Q128" l="1"/>
  <c r="R65" l="1"/>
  <c r="R60"/>
  <c r="R58"/>
  <c r="R51"/>
  <c r="R73" l="1"/>
  <c r="G49"/>
  <c r="G122" l="1"/>
  <c r="Q106" l="1"/>
  <c r="G106"/>
  <c r="Q116" l="1"/>
  <c r="G73" l="1"/>
  <c r="G89" l="1"/>
  <c r="J101" l="1"/>
  <c r="R101" s="1"/>
  <c r="G111" l="1"/>
  <c r="G108"/>
  <c r="X129" l="1"/>
  <c r="W129"/>
  <c r="L129"/>
  <c r="J129"/>
  <c r="J128"/>
  <c r="R124" s="1"/>
  <c r="R128" s="1"/>
  <c r="G128"/>
  <c r="J122"/>
  <c r="R118" s="1"/>
  <c r="R122" s="1"/>
  <c r="J106"/>
  <c r="R103" s="1"/>
  <c r="Q89"/>
  <c r="R89" s="1"/>
  <c r="J73"/>
  <c r="G22"/>
  <c r="J15"/>
  <c r="R15" s="1"/>
  <c r="G15"/>
  <c r="J11"/>
  <c r="V4"/>
  <c r="W4" s="1"/>
  <c r="X4" s="1"/>
  <c r="C4"/>
  <c r="D4" s="1"/>
  <c r="E4" s="1"/>
  <c r="F4" s="1"/>
  <c r="G4" s="1"/>
  <c r="H4" s="1"/>
  <c r="I4" s="1"/>
  <c r="J4" s="1"/>
  <c r="K4" s="1"/>
  <c r="L4" s="1"/>
  <c r="M4" s="1"/>
  <c r="N4" s="1"/>
  <c r="O4" s="1"/>
  <c r="P4" s="1"/>
  <c r="Q4" s="1"/>
  <c r="R4" s="1"/>
  <c r="S4" s="1"/>
  <c r="R106" l="1"/>
  <c r="G129"/>
  <c r="Q129"/>
  <c r="K129" l="1"/>
  <c r="J130" s="1"/>
  <c r="J49"/>
  <c r="R49" s="1"/>
  <c r="R25" l="1"/>
</calcChain>
</file>

<file path=xl/sharedStrings.xml><?xml version="1.0" encoding="utf-8"?>
<sst xmlns="http://schemas.openxmlformats.org/spreadsheetml/2006/main" count="410" uniqueCount="270">
  <si>
    <t>№ п/п</t>
  </si>
  <si>
    <t>Наименование объекта</t>
  </si>
  <si>
    <t>Дата разработки ПСД и дизайн-проекта</t>
  </si>
  <si>
    <t>МБ</t>
  </si>
  <si>
    <t>1. Белая Холуница</t>
  </si>
  <si>
    <t>2. Вятские Поляны</t>
  </si>
  <si>
    <t xml:space="preserve">3. Красная Поляна </t>
  </si>
  <si>
    <t>4. Кирс</t>
  </si>
  <si>
    <t>5. Кирово-Чепецк</t>
  </si>
  <si>
    <t>6. Луза</t>
  </si>
  <si>
    <t>7. Омутнинск</t>
  </si>
  <si>
    <t>8. Стрижи</t>
  </si>
  <si>
    <t>11. Мурыгино</t>
  </si>
  <si>
    <t>Итого по моногородам:</t>
  </si>
  <si>
    <t>Предусмотрено финансирование,
тыс. руб.</t>
  </si>
  <si>
    <t>Иные источники</t>
  </si>
  <si>
    <t xml:space="preserve">Дата получения положительного заключения  госэкспертизы </t>
  </si>
  <si>
    <t>Дата сдачи ПСД на госэкспертизу</t>
  </si>
  <si>
    <t>9. Демьяново</t>
  </si>
  <si>
    <t>Стоимость проекта, тыс.руб.</t>
  </si>
  <si>
    <t>Наименование подрядной организации</t>
  </si>
  <si>
    <t>Экономия, тыс.руб.</t>
  </si>
  <si>
    <t>Дата сдачи документов в центр закупок</t>
  </si>
  <si>
    <t>Стоимость муниципального контракта,
 тыс. руб.</t>
  </si>
  <si>
    <t xml:space="preserve">Дата приёмки работ   в соответствии с контрактом           
</t>
  </si>
  <si>
    <t>Ответственный исполнитель ФИО, № телефона</t>
  </si>
  <si>
    <t>10. Уржум</t>
  </si>
  <si>
    <t>сквер ул. Дружбы, д. 20</t>
  </si>
  <si>
    <t>Парк культуры и отдыха г. Луза (городской сад) ул. Добролюбова</t>
  </si>
  <si>
    <t>площадь у магазина "Универмаг" , ул. Виталия Козлова</t>
  </si>
  <si>
    <t>Парк 60-летия г. Луза ул. Ленина</t>
  </si>
  <si>
    <t>Парк Ветеранов ул. Ленина</t>
  </si>
  <si>
    <t>сквер ул. Рабочая</t>
  </si>
  <si>
    <t>городской пляж, ул. Пляжная</t>
  </si>
  <si>
    <t>детская спортивно-игровая площадка, ул. Тургенева</t>
  </si>
  <si>
    <t>Аллея Героев ул. Свободы</t>
  </si>
  <si>
    <t>пешеходная зона ул. Гоголя (от ул. Рокина до ул. Дрелевского, нечетная сторона), ул. Кировский тракт (от ул. Дрелевского до автостанции по адресу: ул. Кировский тракт, д. 10)</t>
  </si>
  <si>
    <t>ул. Юных Пионеров, д. 31</t>
  </si>
  <si>
    <t>ул. Комсомольская, д. 19</t>
  </si>
  <si>
    <t>ул. Карла Либкнехта, д. 29</t>
  </si>
  <si>
    <t>просп. Мира, д. 9</t>
  </si>
  <si>
    <t>просп. Мира, д. 9а</t>
  </si>
  <si>
    <t>просп. Мира, д. 11а</t>
  </si>
  <si>
    <t>ул. Горького, д. 10</t>
  </si>
  <si>
    <t>ул. Горького, д. 12</t>
  </si>
  <si>
    <t xml:space="preserve"> ул. Кирова, д. 9</t>
  </si>
  <si>
    <t>от перекрестка ул. Ленина и ул. Кирова до перекрестка ул. Ленина и ул. Петровская</t>
  </si>
  <si>
    <t>просп. Мира, д. 11</t>
  </si>
  <si>
    <t>просп. Мира, д. 13</t>
  </si>
  <si>
    <t>ул. Ленина, д. 73б</t>
  </si>
  <si>
    <t>ул. В. Козлова, д. 8</t>
  </si>
  <si>
    <t>ул. Рабочая, д. 22</t>
  </si>
  <si>
    <t>ул. Маяковского, д. 55</t>
  </si>
  <si>
    <t>пер. 1-й Набережный, д. 21б</t>
  </si>
  <si>
    <t>ул. Ленина, д. 118</t>
  </si>
  <si>
    <t>пер. 1-й Набережный, д. 21а</t>
  </si>
  <si>
    <t xml:space="preserve">детская площадка, ул. Комсомольская, д. 12а (напротив МОКУ СОШ пгт Стрижи) </t>
  </si>
  <si>
    <t xml:space="preserve">Дата проведения рейтенгового голосования в МО численностью более 20 тыс. человек 
</t>
  </si>
  <si>
    <t>№ п/п свозная</t>
  </si>
  <si>
    <t xml:space="preserve">Соглашение о предоставлении субсидий бюджету МО из бюджета КО (дата, №)
</t>
  </si>
  <si>
    <t xml:space="preserve">Сетевой график проведения работ по благоустройству дворовых и общественных территорий, 
в рамках реализации федерального проекта «Формирование комфортной городской среды» в 2020 году по моногородам Кировской области </t>
  </si>
  <si>
    <t>22.01.2020 №  33605101-1-2020-001</t>
  </si>
  <si>
    <t>22.01.2020 № 33707000-1-2020-006</t>
  </si>
  <si>
    <t>22.01.2020 № 33632154-1-2020-001</t>
  </si>
  <si>
    <t>Дворовая территория: ул. Боровая, д. 21:</t>
  </si>
  <si>
    <t>-</t>
  </si>
  <si>
    <t>22.01.2020 № 33628101-1-2020-002</t>
  </si>
  <si>
    <t>ООО "ГОЛДАРТ"</t>
  </si>
  <si>
    <t>Шихалеева Анна Васильевна    8(83352) 2-32-46</t>
  </si>
  <si>
    <t>ремонт детской площадки: ул. Юных Пионеров, д. 35</t>
  </si>
  <si>
    <t>12.02.2019 - 20.02.2019</t>
  </si>
  <si>
    <t>22.01.2020 №33641101-1-2020-001</t>
  </si>
  <si>
    <t>33607101-1-2020-002 от 22.01.2020</t>
  </si>
  <si>
    <t>ремонт дворовых проездов, пликой</t>
  </si>
  <si>
    <t>30.01.2020</t>
  </si>
  <si>
    <t>10.02.2020</t>
  </si>
  <si>
    <t>ИП Галаян Артюн Абраамович</t>
  </si>
  <si>
    <t>ремонт дворовых проездов, асфальтирование</t>
  </si>
  <si>
    <t>ИП Гырдымов А.Б.</t>
  </si>
  <si>
    <t>установка скамеек и урн</t>
  </si>
  <si>
    <t>05.02.2020</t>
  </si>
  <si>
    <t>17.02.2020</t>
  </si>
  <si>
    <t>вырубка аварийных деревьев</t>
  </si>
  <si>
    <t>установка ограждения палисадника</t>
  </si>
  <si>
    <t>04.02.2020</t>
  </si>
  <si>
    <t>14.02.2020</t>
  </si>
  <si>
    <t>ул. Кирова ,д 15</t>
  </si>
  <si>
    <t>установка тренажера</t>
  </si>
  <si>
    <t>ООО "Кристалл"</t>
  </si>
  <si>
    <t xml:space="preserve"> установка освещения</t>
  </si>
  <si>
    <t>установка ограждения детской площадки</t>
  </si>
  <si>
    <t>общественное пространство: ул. Кирова</t>
  </si>
  <si>
    <t>ремонт тротуаров брусчаткой</t>
  </si>
  <si>
    <t>ООО "Стройхлынов"</t>
  </si>
  <si>
    <t>установка скамеек и урн установка велопарковок</t>
  </si>
  <si>
    <t>свод и формовка деревьев</t>
  </si>
  <si>
    <t>установка ограждения</t>
  </si>
  <si>
    <t>27.11.2019/   22.10.2019</t>
  </si>
  <si>
    <t>22.01.2020 № 33610154-1-2020-001</t>
  </si>
  <si>
    <t>№ 33630157-1-2020-001</t>
  </si>
  <si>
    <t>22.01.2020 № 33704000-1-2020-003</t>
  </si>
  <si>
    <t>2021 год</t>
  </si>
  <si>
    <t>2022 год</t>
  </si>
  <si>
    <t>Сумма субсидии (ФБ, ОБ, МБ) - справочно</t>
  </si>
  <si>
    <t>от 22.01.2020 № 33622101-1-2020-002</t>
  </si>
  <si>
    <t>22.01.2020 №33649154-1-2020-001</t>
  </si>
  <si>
    <t xml:space="preserve">21.11.2018, 23.12.2019 </t>
  </si>
  <si>
    <t xml:space="preserve">ул. Юных Пионеров, д. 35 </t>
  </si>
  <si>
    <t>ул. Юных Пионеров, д.23 вносятся изменения доп объект</t>
  </si>
  <si>
    <t>ремонт дворовых проездов, плиткой</t>
  </si>
  <si>
    <t>18.09.2019/15.01.2020</t>
  </si>
  <si>
    <t>ИП Бежанов Дмитрий Вячеславович</t>
  </si>
  <si>
    <t>ИП Корсаков Е.В.</t>
  </si>
  <si>
    <t>ООО "МДКстрой"</t>
  </si>
  <si>
    <t>03.03.2020</t>
  </si>
  <si>
    <t>17.03.2020</t>
  </si>
  <si>
    <t>04.03.2020</t>
  </si>
  <si>
    <t>формовка деревьев</t>
  </si>
  <si>
    <t>Ремонт тротуаров по ул. Коммунистическая и замена светильников уличного освещения на энергосберегающие в г. Белая Холуница Кировской области (общественное пространство: ул. Коммунистическая)</t>
  </si>
  <si>
    <t>Ремонт тротуаров по ул. Энгельса и замена светильников уличного освещения на энергосберегающие г. Белая Холуница Кировской области (общественное пространство: ул. Энгельса)</t>
  </si>
  <si>
    <t>Ремонт тротуаров по ул. Глазырина в г. Белая Холуница Кировской области (общественное пространство: ул. Глазырина)</t>
  </si>
  <si>
    <t>Ремонт тротуаров по ул. Школьная и замена светильников уличного освещения на энергосберегающие в г. Белая Холуница Кировской области (общественное пространство: ул. Школьная)</t>
  </si>
  <si>
    <t>площадь центра культуры и досуга "Домостроитель", ул. Дружбы, д. 20</t>
  </si>
  <si>
    <t>Савельева Гульнара Наильевна, 8(963)00-00-958</t>
  </si>
  <si>
    <t>ООО "Астрим-Жилтехстрой"</t>
  </si>
  <si>
    <t>Арборетум (дендрарий) на территории, прилегающей к центру культурного развития (ул. Сергея Ожегова, д.1)</t>
  </si>
  <si>
    <t>Пушкарева Марина Николаевна,  (883354) 2-17-62</t>
  </si>
  <si>
    <t>обустройство клумб (повторный аукцион)</t>
  </si>
  <si>
    <t>просп. Мира (в т.ч. участок вдоль мкд № 70 и № 74 и участок от д.59 до д. 63  )</t>
  </si>
  <si>
    <t>ООО "СТРОЙХЛЫНОВ"</t>
  </si>
  <si>
    <t>ООО "ИМПЕРИАЛ-СТРОЙ"</t>
  </si>
  <si>
    <t>ООО "Уржумкоммунсервис"</t>
  </si>
  <si>
    <t>Выполнение работ по установке игрового и спортивного оборудования на дворовой территории по адресу: 613911, Кировская область, Подосиновский район, пгт Демьяново, ул. Боровая, д. 21</t>
  </si>
  <si>
    <t>Выполнение работ по ремонту тротуаров и проезда дворовой территории по адресу: 613911, Кировская область,  Подосиновский район, пгт Демьяново, ул. Боровая, д. 21</t>
  </si>
  <si>
    <t>Дворовая территория: ул. Комсомольская, д. 2а:</t>
  </si>
  <si>
    <t>Выполнение работ по ремонту дворового проезда дворовой территории по адресу: 613911, Кировская область, Подосиновский район, пгт Демьяново, ул. Комсомольская, д. 2 "А"</t>
  </si>
  <si>
    <t>Выполнение работ по обустройству площадки для стоянки автомобилей на дворовой территории по адресу: 613911, Кировская область, Подосиновский район, пгт Демьяново, ул. Комсомольская, д. 2 "А"</t>
  </si>
  <si>
    <t>Выполнение работ по устройству освещения парка Победы в пгт Демьяново Подосиновского района Кировской области</t>
  </si>
  <si>
    <t>ООО "Авен-Север"</t>
  </si>
  <si>
    <t>ООО "Строй Смета"</t>
  </si>
  <si>
    <t xml:space="preserve"> Устройство освещения и пешеходной зоны парка по адресу: ул. Рокина, 13А</t>
  </si>
  <si>
    <t>21.02.2020, 17.03.2020 (Повторный ЭА)</t>
  </si>
  <si>
    <t>не требуется</t>
  </si>
  <si>
    <t>АО "ГОРДОРМОСТСТРОЙ</t>
  </si>
  <si>
    <t>ООО "Кировсигналпроект"</t>
  </si>
  <si>
    <t>07.04.2020</t>
  </si>
  <si>
    <t>14.04.2020</t>
  </si>
  <si>
    <t>27.04.2020</t>
  </si>
  <si>
    <t>ООО "ВТБ"</t>
  </si>
  <si>
    <t>прямой контракт</t>
  </si>
  <si>
    <t>26.03.2020,
21.04.2020</t>
  </si>
  <si>
    <t xml:space="preserve">19.03.2020, 10.04.2020 </t>
  </si>
  <si>
    <t>Ремонт междворовых проездов г. Кирс Верхнекамского района (мероприятие выполняется на экономию)</t>
  </si>
  <si>
    <t>Благоустройство пешеходной зоны парка по адресу: г.Уржум, ул.Рокина, 13А</t>
  </si>
  <si>
    <t>ООО "ЛПК"</t>
  </si>
  <si>
    <t>Площадь Труда им. Ф.И. Трещева, ул. Гагарина, д. 1 (фонтан)
(Выполнение работ по объекту «Благоустройство площади 
Труда им. Ф.И. Трещева. Ремонт фонтана» в городе
 Вятские Поляны Кировской области)</t>
  </si>
  <si>
    <t>ООО "Энергострой"</t>
  </si>
  <si>
    <t>Благоустройство общественных территорий улица Ленина (участок четной стороны, от д. 62 до пр. Кирова), улица Вятская Набережная (в т.ч. Памятный Чернобыльский знак): выполнение работ по ремонту тротуара по ул. Ленина (участок от д. 62 до пр. Кирова); выполнение работ по ремонту тротуара и подпорной стенки по ул. Ленина, д.62; выполнение работ по ремонту мемориала памяти участникам ликвидации на Чернобыльской АЭСприлегающие к нему городские территории</t>
  </si>
  <si>
    <t>улица Вятская Набережная, приобретение знака  памяти участникам ликвидации на Чернобыльской АЭС</t>
  </si>
  <si>
    <t>Шуткина Лилия Юрьевна (83364)4-15-53,
4-24-78 Сорокожерьев Александр Анатольевич</t>
  </si>
  <si>
    <t xml:space="preserve"> 27.03.2020</t>
  </si>
  <si>
    <t>приямой контракт</t>
  </si>
  <si>
    <t>МУП "Водоканал"</t>
  </si>
  <si>
    <t xml:space="preserve">ул. Ленина  (участок нечетной стороны, от ул. Вятская набережная до пр. Кирова) </t>
  </si>
  <si>
    <t>Солодянкин Александр Павлович, (83334) 6-15-40,
8-919-513-01-25</t>
  </si>
  <si>
    <t xml:space="preserve">Установка систем видеонаблюдения </t>
  </si>
  <si>
    <t>МРСК-филиал «Кировэнерго"</t>
  </si>
  <si>
    <t>ООО "Добрыня"</t>
  </si>
  <si>
    <t>ООО "Иллюминарт"</t>
  </si>
  <si>
    <t>ИП Разумов А.В.</t>
  </si>
  <si>
    <t>ООО "Газосвет"</t>
  </si>
  <si>
    <t>ООО "Межрегионкомплект"</t>
  </si>
  <si>
    <t>Разработка ПСД по проекту</t>
  </si>
  <si>
    <t>ООО "Мега-Строй"</t>
  </si>
  <si>
    <t>КОГПУ "Вятавтодор"</t>
  </si>
  <si>
    <t>ООО "СтальМастер"</t>
  </si>
  <si>
    <t xml:space="preserve">прямой  контракт на  265 тыс. руб на приобретение Г-образных опор </t>
  </si>
  <si>
    <t xml:space="preserve">прямой контракт на 265 тыс. руб на приобретение Г-образных опор </t>
  </si>
  <si>
    <t xml:space="preserve">ул. Юных Пионеров, д. 14+ детская площадка </t>
  </si>
  <si>
    <t>ООО "Вест Проект"</t>
  </si>
  <si>
    <t>благоустройство дворовой территории
 (ул. Комсомольская, д.14, ул. 30-летия Победы, д.15)
№ 0340200003320005647</t>
  </si>
  <si>
    <t>Благоустройство общественных территорий: выполнение работ по ремонту тротуара по ул. А. Некрасова (участок от д. 23 до д. 29/2, участок от "Вятушка" до ж/д платформы с освещением, в т.ч. переход на 9 МКР)</t>
  </si>
  <si>
    <t>ул. Первомайская (участок от д. 14 до ул. Загородная), а также прилегающие к нему городские территории.Выполнение работ по капитальному ремонту автодороги; выполнение работ по ремонту линии наружного освещения по ул. Первомайская от д. 14 до ул. Загородная (участок от д. 18 до д. 28).</t>
  </si>
  <si>
    <t>Ремонт тротуаров по ул. Ленина и замена светильников уличного освещения на энергосберегающие в г. Белая Холуница Кировской области (общественное пространство: ул. Ленина)</t>
  </si>
  <si>
    <t>ООО "Росмассив-плюс"</t>
  </si>
  <si>
    <t>ООО "Клевер -ЛАН"</t>
  </si>
  <si>
    <t>17.04.2020
15.05.2020</t>
  </si>
  <si>
    <t>Выполнение работ по устройству пешеходного мостика на рыночной площади  пгт Демьяново</t>
  </si>
  <si>
    <t>выполнение работ по объекту «Благоустройство площади 
Труда им. Ф.И. Трещева. Ремонт фонтана» в городе
 Вятские Поляны Кировской области (установка электрооборудования для обслуживания фонтана)</t>
  </si>
  <si>
    <t>Дата 
подписания 
акта приемки 
выполненных работ</t>
  </si>
  <si>
    <t>ООО "Строительство инжененрных коммуникаций"                 (г. Барнаул)</t>
  </si>
  <si>
    <t>ООО "КСИЛ МИЛЛЕНИУМ"                    (г. Казань)</t>
  </si>
  <si>
    <t>Благоустройство дворовых территорий по ул. Мопра д. 5 (с учетом доп. соглашение № 1 от 30.04.2020 за счет экономии)
пгт Мурыгино</t>
  </si>
  <si>
    <t xml:space="preserve">парковая зона ул. Набережная (с учетом доп. соглашение № 1 от 30.04.2020 за счет экономии) </t>
  </si>
  <si>
    <t>муниципальный  контракт по благоустройству дворовой территории по ул. Мопра д. 5 (мероприятие выполняется на экономию)</t>
  </si>
  <si>
    <t>муниципальный контракт по благоустройству перковой зоны (мероприятие выполняется на экономию)</t>
  </si>
  <si>
    <t xml:space="preserve"> ФБ+ОБ - Закон КО от 19.12.2019 № 325-ЗО (в ред. 26.02.20)</t>
  </si>
  <si>
    <t>МУП Жилищно-коммунального хозяйства Омутнинсктого района</t>
  </si>
  <si>
    <t>ул. Советская, д. 47а ИКЗ 203433400650643340100100010024211244</t>
  </si>
  <si>
    <t>10.06.200</t>
  </si>
  <si>
    <t>ИП Перевозчиков Андрей Владимирович</t>
  </si>
  <si>
    <t>ООО "МиРа"</t>
  </si>
  <si>
    <t xml:space="preserve">Дата проведения аукциона  
</t>
  </si>
  <si>
    <t xml:space="preserve">Дата подписания муниципального контракта 
</t>
  </si>
  <si>
    <r>
      <t xml:space="preserve">Примечание </t>
    </r>
    <r>
      <rPr>
        <i/>
        <sz val="11"/>
        <color theme="1"/>
        <rFont val="Times New Roman"/>
        <family val="1"/>
        <charset val="204"/>
      </rPr>
      <t>(сумма экономии после подписания акта приемки выполненных работ, причины несвоевременного выполнения работ, претензионная работа и др.)</t>
    </r>
  </si>
  <si>
    <t xml:space="preserve">Кулакова Татьяна Петровна, 
8-953-678-63-19
Сафронов Максим Юрьевич                   8-958-398-49-69  </t>
  </si>
  <si>
    <t>Злобин Александр Валерьевич -(83351) 2-60-39 
8-922-928-98-42</t>
  </si>
  <si>
    <t>Сандаков Михаил Николаевич (83366)2-71-54, 8(912)827-33-01                                                                                                        Сырчина Екатерина Петровна (83366)2-71-72</t>
  </si>
  <si>
    <t>Приобретение зеленых насаждений (кустарника). Работы выполнены, оплачены.</t>
  </si>
  <si>
    <t>ООО "Энергомашстрой"</t>
  </si>
  <si>
    <t xml:space="preserve"> 07.07.2020</t>
  </si>
  <si>
    <t>Работы выполнены. Документы направлены на оплату</t>
  </si>
  <si>
    <t>Работы выполнены. Оплата произведена</t>
  </si>
  <si>
    <t xml:space="preserve">Работы выполнены. Ведется приемка работ  </t>
  </si>
  <si>
    <t xml:space="preserve">Работы выполнены. Ведется приемка </t>
  </si>
  <si>
    <t xml:space="preserve">Выполнение работ запланировано после окончания работ на первом объекте. </t>
  </si>
  <si>
    <t xml:space="preserve">Установка видеонаблюдения в сквере за ДК "Домостроитель" и на площади перед ДК "Домостроитель" по ул. Дружбы, д. 20, пгт Красная Поляна, Вятскополянского района, Кировской области </t>
  </si>
  <si>
    <t xml:space="preserve">Доставка чернозема в сквер за ДК "Домостроитель" по ул. Дружбы, д. 20, пгт Красная Поляна, Вятскополянского района, Кировской области </t>
  </si>
  <si>
    <t>ООО "Хайтек"</t>
  </si>
  <si>
    <t>ИП Зинуров Руслан Ринадович</t>
  </si>
  <si>
    <t>Подрядчик приступил к работам, выполняется демонтаж бодюрного камня.</t>
  </si>
  <si>
    <t>Прямой контракт на приобретение видеокамер. Волоконно-оптический кабель проложен,система видеонаблюдения установлена. Документы направлены на оплату</t>
  </si>
  <si>
    <t>Работы выполнены. Подписаны акты приемки выполненных работ. Документы направлены на оплату</t>
  </si>
  <si>
    <t>Приобретение навигационных указателей. Навигационные указатели установлены. Отправлена заявка на оплату.</t>
  </si>
  <si>
    <t>Входная арка установлена</t>
  </si>
  <si>
    <t xml:space="preserve">
Подрядчик приступил к выполнению работ. На  100%  осуществлена установка бордюров, заасфальтированна парковка. В ближайшее время запланированно выполнить асфальтирование тротуаров и проездов. Процент выполнения - 35%. Планируемый срок выполнения работ- август.</t>
  </si>
  <si>
    <t>1. Подрядчик приступил к выполнению работ. Выполнены работы: по установке бордюрного камня, по устройству и ремонту тротуара. Идет подготовка основания для устройства остановочного кармана. Выполнено асфальтирование 1 слоя части автомобильной дороги. Работы выполнены на 60%</t>
  </si>
  <si>
    <t>2. Ремонт освещения. Идут подготовительные работы. Подрядчик приступил к работам, установлены железобетонные опоры. Работы выполнены на 30%</t>
  </si>
  <si>
    <t>Завезена орг. техника, проводится установка камер и сетевых линий. Работы выполнены на 40%</t>
  </si>
  <si>
    <t>Материал подготовлен. Доставка будет завершена в третьей декаде августа 2020 г.</t>
  </si>
  <si>
    <t xml:space="preserve">Работы выполнены. Оплачены  </t>
  </si>
  <si>
    <t>Ограждение изготовлено. Планируемый срок установки - 2-я половина августа 2020г.</t>
  </si>
  <si>
    <t>Ремонт тротуара. Подрядчик приступил к выполнению работ, демонтирован бордюрный камень. Работы выполнены на  20 %</t>
  </si>
  <si>
    <t>Ремонт тротуаров (2 контракта). Подрядчик приступил к работам, выполнена планировка участка, выставлена опалубка, тротуар забетонирован. Работы выполнены на  80 %</t>
  </si>
  <si>
    <t xml:space="preserve"> Прямой контракт на приобретение Г-образных опор. Г- образные опоры установлены. Документы направлены на оплату.</t>
  </si>
  <si>
    <t xml:space="preserve"> Прямой контракт на приобретение Г-образных опор. Г-образные опоры установлены. Документы направлены на оплату.</t>
  </si>
  <si>
    <t>Работы выполнены, оплата произведена</t>
  </si>
  <si>
    <t>(83363) 2-19-81,
2-15-13              Яна Анатольевна,</t>
  </si>
  <si>
    <t>Памятник изготовлен, установлен</t>
  </si>
  <si>
    <t xml:space="preserve">
В рамках мероприятий в 2020 году запланировано выполнить обустройство пешеходных дорожек, установку лавочек,  урн, детского игрового оборудования. 
1.Выполнены работы по планировке территории, сделана новая топография участка,  произведен спил деревьев, завезен песок, выполнено выравнивание участка.                                                                                      
       2. Согласован заказ на поставку игрового оборудования для детской площадки. Выполнение работ по укладке покрытия детской площадки, установке игрового оборудования, скамеек и урн запланировано на вторую половину августа, после оставки оборудования. Работы выполнены на 15 %.</t>
  </si>
  <si>
    <t>1.Ремонт тротуара и подпорной стенки - работы начаты. Идет демонтаж облицовочного камня подпорной стенки, демонтирован бордюрный камень. Идет установка нового бордюрного камня.
2. Благоустройство площадки, установка скамеек, урн, освещение - начаты подготовительные работы, снос деревьев, закуплены материалы. Установлены бордюрные камни, идет укладка брусчатки, выполнена облицовка постамента.
Работы выполнены на 40 %</t>
  </si>
  <si>
    <t xml:space="preserve">Контракты от 30.03.2020 и 29.04.2020 расторгнуты с ООО "СтройМонтаж Казань" по соглашению сторон (подрядчик долго не приступал к работам). Документы повторно поданы в Центр закупок, 07.07.2020 состоялся аукцион, победитель - ООО "Энергомашстрой". Дата подписания муниципального контракта - 20.07.2020
Подрядчик приступил к выполнению работ </t>
  </si>
  <si>
    <t>Работы выполнены. Ведется приемка</t>
  </si>
  <si>
    <t xml:space="preserve">Доп. соглашение об увеличении объема работ от 21.04.2020, в результате цена контракта составила 101,515 тыс. рублей. Доп.соглашение о замене товара от 08.05.2020.  
Работы выполнены. Оплата произведена </t>
  </si>
  <si>
    <t xml:space="preserve">Подрядчик планирует приступить к выполнению работ после завершения работ на объекте: "Боровая, д.21"
</t>
  </si>
  <si>
    <t>Работы по штукатурке чаши фонтана выполнены на 100 %, выполнены земельные работы для подключения водопровода, а также земельные работы для вывода электрики для чаши фонтана. Полностью выполнены работы по устройству гильз для вывода кабелей из чаши фонтана и работы по устройству фундамента под щит управления фонтаном. Ведутся работы по прокладке труб оборотного водоснабжения в чаше фонтана и по прокладке гофрированных труб для электрокабелей, работы ваполнены на 100%. Выполнено бетонирование дна чаши фонтана. Ведется установка оборудования.Ведутся работы по облицовке чаши фонтана гранитом.</t>
  </si>
  <si>
    <t xml:space="preserve"> В результате торгов по первому контракту сформировалась экономия, на которую заключен второй контракт на продолжение ремонта фонтана. Выполнена разработка грунта, подготовлено основание из щебня для фундамента. Идет подготовка для установки светильников. </t>
  </si>
  <si>
    <t>Работы ваполнены на 100%. Ведется приемка</t>
  </si>
  <si>
    <t>Утемов Эдуард Александрович, 8(83339)2-14-99,
Игорь Сергеевич, 
2-04-29, 
8-905-870-36-36,
2-33-72 Бойчук Андрей Иванович (зам главы администрации МО)</t>
  </si>
  <si>
    <t>Ограждение изготовлено. Планируемый срок начала работ по установке 21.08.2020г.</t>
  </si>
  <si>
    <r>
      <t>Установлен бордюрный камень, осуществлена укладка песка, шлака для асфальтирования Работы выполнены на 50</t>
    </r>
    <r>
      <rPr>
        <sz val="11"/>
        <color rgb="FFFF0000"/>
        <rFont val="Times New Roman"/>
        <family val="1"/>
        <charset val="204"/>
      </rPr>
      <t xml:space="preserve"> </t>
    </r>
    <r>
      <rPr>
        <sz val="11"/>
        <color theme="1"/>
        <rFont val="Times New Roman"/>
        <family val="1"/>
        <charset val="204"/>
      </rPr>
      <t>%</t>
    </r>
  </si>
  <si>
    <r>
      <t xml:space="preserve">Выполнены работы по установке бордюрного камня,  установлены водоотводные лотки, осуществлена укладка песка, шлака для асфальтирования 
</t>
    </r>
    <r>
      <rPr>
        <sz val="11"/>
        <rFont val="Times New Roman"/>
        <family val="1"/>
        <charset val="204"/>
      </rPr>
      <t>Работы выполнены на 50</t>
    </r>
    <r>
      <rPr>
        <sz val="11"/>
        <color rgb="FFFF0000"/>
        <rFont val="Times New Roman"/>
        <family val="1"/>
        <charset val="204"/>
      </rPr>
      <t xml:space="preserve"> </t>
    </r>
    <r>
      <rPr>
        <sz val="11"/>
        <rFont val="Times New Roman"/>
        <family val="1"/>
        <charset val="204"/>
      </rPr>
      <t>%</t>
    </r>
  </si>
  <si>
    <t>Установлен бордюрный камень, осуществлена укладка песка, шлака для асфальтирования. Работы выполнены на 50%</t>
  </si>
  <si>
    <t>Установлен бордюрный камень, осуществлена укладка песка, шлака для асфальтирования.  Работы выполнены на 50%</t>
  </si>
  <si>
    <t>Установлен бордюрный камень,осуществлена укладка песка, шлака для асфальтирования. Работы выполнены на 50%</t>
  </si>
  <si>
    <t>установлен бордюрный камень, осуществлена укладка песка, шлака для асфальтирования.Работы выполнены на 50 %</t>
  </si>
  <si>
    <t>Идет установка бордюрного камня, идет подготовка к асфальтированию завозятся материалы. Работы выполнены на 10%
 Претензионная работа начата. Подрядчику били направлены письма о срыве срока исполнения контракта</t>
  </si>
  <si>
    <t>Материалы завезены. Работы планируется начать в середине августа 2020 г.
 По состоянию на 17.08.21020 подрядчик к рабтам не приступил. 
 Претензионная работа начата. Подрядчику были направлены письма о срыве срока исполнения контракта</t>
  </si>
  <si>
    <t>Мероприятие запланировано реализовать за счет средств экономии и местного бюджета. Мостик должен быть изготовлен к 15.09.2020. Прямой контракт</t>
  </si>
  <si>
    <t xml:space="preserve"> </t>
  </si>
  <si>
    <r>
      <t>Выполнены подготовительные работы.  Выкорчеваны пни. Произведена установка бортовых камней.  Выполнены работы по укладке выравнивающих подстилающих слоев, ведется укладка плитки. Готовность на 80</t>
    </r>
    <r>
      <rPr>
        <sz val="11"/>
        <color rgb="FFFF0000"/>
        <rFont val="Times New Roman"/>
        <family val="1"/>
        <charset val="204"/>
      </rPr>
      <t xml:space="preserve"> </t>
    </r>
    <r>
      <rPr>
        <sz val="11"/>
        <color theme="1"/>
        <rFont val="Times New Roman"/>
        <family val="1"/>
        <charset val="204"/>
      </rPr>
      <t xml:space="preserve">%.
</t>
    </r>
  </si>
  <si>
    <t>Подрядчик приступил 21.07.2020 года к выполнению работ. 
 Работы выполнены на 40%</t>
  </si>
  <si>
    <t>Подрядчик приступил 21.07.2020 года к выполнению работ, подготовка к асфальтированию. Работы выполнены на 40%</t>
  </si>
  <si>
    <t xml:space="preserve">Осуществлен завоз материалов, ведутся подготовительные работы. 
Подрядчик планирует приступить к выполнению работ с 24.08-28.08.2020
(асфальтирование не начато, т.к. пока все заводы ориентированы на БКД (выпускается другая марка асфальта).
Претензионная работа начата. Подрядчику были направлены письма о срыве срока исполнения контракта
</t>
  </si>
  <si>
    <r>
      <t xml:space="preserve">Выполнены работы по сносу деревьев и корчеванию пней. В ближайшее время подрядчик приступит  к уакладке плитки, монтажу освещения и посадке кустарников. Работы выполнены на </t>
    </r>
    <r>
      <rPr>
        <sz val="11"/>
        <color rgb="FFFF0000"/>
        <rFont val="Times New Roman"/>
        <family val="1"/>
        <charset val="204"/>
      </rPr>
      <t>10 %,  подрядчик выполняет работу на других объектах.
 Претензионная работа начата. Подрядчику были направлены письма о срыве срока исполнения контракта</t>
    </r>
  </si>
  <si>
    <t>Материалы закуплены. 
Подрядчик приступил к выполнению работ 21.08.2020</t>
  </si>
  <si>
    <t>Подрядчик выполнил все работы, готовность на  100%. Документы направлены на оплату</t>
  </si>
  <si>
    <t>В ходе выполнения работ подрядчиком израсходовано материалов меньше запланированного, в результате подписано доп. соглашение об изменении цены контракта. 
Работы выполнены. Подписаны акты приемки выполненных работ. Документы направлены на оплату</t>
  </si>
  <si>
    <r>
      <t xml:space="preserve">Подрядчик приступил к выполнению работ. Работы выполнены на 15 %.
</t>
    </r>
    <r>
      <rPr>
        <sz val="11"/>
        <color rgb="FFFF0000"/>
        <rFont val="Times New Roman"/>
        <family val="1"/>
        <charset val="204"/>
      </rPr>
      <t>13.08.2020 подрядчик ООО "Строй Смета" уведомил администрацию МО, что работы приостановлены на неделю, т.к. бригада выведена на каратнин.
 По информации администрации МО подрядчик должен приступить к работам 22.08.2020</t>
    </r>
    <r>
      <rPr>
        <sz val="11"/>
        <rFont val="Times New Roman"/>
        <family val="1"/>
        <charset val="204"/>
      </rPr>
      <t xml:space="preserve">
</t>
    </r>
  </si>
  <si>
    <t>Токовинин Руслан Владимирович
(88346) 5-12-31,
8-922-92-703-03,
Бутусова
Екатерина Васильевна</t>
  </si>
</sst>
</file>

<file path=xl/styles.xml><?xml version="1.0" encoding="utf-8"?>
<styleSheet xmlns="http://schemas.openxmlformats.org/spreadsheetml/2006/main">
  <numFmts count="10">
    <numFmt numFmtId="164" formatCode="_-* #,##0.00_-;\-* #,##0.00_-;_-* &quot;-&quot;??_-;_-@_-"/>
    <numFmt numFmtId="165" formatCode="#,##0.0"/>
    <numFmt numFmtId="166" formatCode="#,##0.00\ _₽"/>
    <numFmt numFmtId="167" formatCode="#,##0.00_р_."/>
    <numFmt numFmtId="168" formatCode="#,##0.000"/>
    <numFmt numFmtId="169" formatCode="0.000"/>
    <numFmt numFmtId="170" formatCode="#,##0.000\ _₽"/>
    <numFmt numFmtId="171" formatCode="0.0000"/>
    <numFmt numFmtId="172" formatCode="0.0"/>
    <numFmt numFmtId="173" formatCode="#,##0.0\ _₽"/>
  </numFmts>
  <fonts count="14">
    <font>
      <sz val="11"/>
      <color theme="1"/>
      <name val="Calibri"/>
      <family val="2"/>
      <scheme val="minor"/>
    </font>
    <font>
      <sz val="11"/>
      <color theme="1"/>
      <name val="Times New Roman"/>
      <family val="1"/>
      <charset val="204"/>
    </font>
    <font>
      <b/>
      <sz val="11"/>
      <color theme="1"/>
      <name val="Times New Roman"/>
      <family val="1"/>
      <charset val="204"/>
    </font>
    <font>
      <sz val="11"/>
      <color indexed="8"/>
      <name val="Times New Roman"/>
      <family val="1"/>
      <charset val="204"/>
    </font>
    <font>
      <sz val="11"/>
      <color theme="1"/>
      <name val="Calibri"/>
      <family val="2"/>
      <scheme val="minor"/>
    </font>
    <font>
      <sz val="11"/>
      <name val="Times New Roman"/>
      <family val="1"/>
      <charset val="204"/>
    </font>
    <font>
      <b/>
      <sz val="11"/>
      <color indexed="8"/>
      <name val="Times New Roman"/>
      <family val="1"/>
      <charset val="204"/>
    </font>
    <font>
      <sz val="8"/>
      <name val="Calibri"/>
      <family val="2"/>
      <scheme val="minor"/>
    </font>
    <font>
      <sz val="11"/>
      <color rgb="FFFF0000"/>
      <name val="Times New Roman"/>
      <family val="1"/>
      <charset val="204"/>
    </font>
    <font>
      <sz val="11"/>
      <color indexed="8"/>
      <name val="Calibri"/>
      <family val="2"/>
    </font>
    <font>
      <b/>
      <u/>
      <sz val="11"/>
      <color theme="1"/>
      <name val="Times New Roman"/>
      <family val="1"/>
      <charset val="204"/>
    </font>
    <font>
      <i/>
      <sz val="11"/>
      <color theme="1"/>
      <name val="Times New Roman"/>
      <family val="1"/>
      <charset val="204"/>
    </font>
    <font>
      <b/>
      <sz val="11"/>
      <name val="Times New Roman"/>
      <family val="1"/>
      <charset val="204"/>
    </font>
    <font>
      <sz val="11"/>
      <color rgb="FF000000"/>
      <name val="Times New Roman"/>
      <family val="1"/>
      <charset val="204"/>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s>
  <borders count="4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421">
    <xf numFmtId="0" fontId="0" fillId="0" borderId="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cellStyleXfs>
  <cellXfs count="674">
    <xf numFmtId="0" fontId="0" fillId="0" borderId="0" xfId="0"/>
    <xf numFmtId="0" fontId="1" fillId="3" borderId="0" xfId="0" applyFont="1" applyFill="1" applyAlignment="1">
      <alignment horizontal="center" vertical="center"/>
    </xf>
    <xf numFmtId="0" fontId="1" fillId="3" borderId="14"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1" fillId="0" borderId="0" xfId="0" applyFont="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xf numFmtId="4" fontId="1" fillId="3" borderId="0" xfId="0" applyNumberFormat="1" applyFont="1" applyFill="1"/>
    <xf numFmtId="0" fontId="1" fillId="3" borderId="0" xfId="0" applyFont="1" applyFill="1"/>
    <xf numFmtId="0" fontId="1" fillId="2" borderId="0" xfId="0" applyFont="1" applyFill="1"/>
    <xf numFmtId="0" fontId="1" fillId="4" borderId="0" xfId="0" applyFont="1" applyFill="1"/>
    <xf numFmtId="0" fontId="2" fillId="3" borderId="0" xfId="0" applyFont="1" applyFill="1"/>
    <xf numFmtId="0" fontId="5" fillId="3" borderId="0" xfId="0" applyFont="1" applyFill="1"/>
    <xf numFmtId="0" fontId="1" fillId="0" borderId="0" xfId="0" applyFont="1" applyAlignment="1">
      <alignment horizontal="center"/>
    </xf>
    <xf numFmtId="14" fontId="1" fillId="3" borderId="8"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6" borderId="24" xfId="0" applyFont="1" applyFill="1" applyBorder="1"/>
    <xf numFmtId="165" fontId="1" fillId="3" borderId="7" xfId="0" applyNumberFormat="1" applyFont="1" applyFill="1" applyBorder="1" applyAlignment="1">
      <alignment horizontal="center"/>
    </xf>
    <xf numFmtId="165" fontId="1" fillId="0" borderId="7" xfId="0" applyNumberFormat="1" applyFont="1" applyBorder="1" applyAlignment="1">
      <alignment horizontal="center" vertical="center" wrapText="1"/>
    </xf>
    <xf numFmtId="165" fontId="1" fillId="3" borderId="7" xfId="0" applyNumberFormat="1" applyFont="1" applyFill="1" applyBorder="1" applyAlignment="1">
      <alignment horizontal="center" vertical="center" wrapText="1"/>
    </xf>
    <xf numFmtId="165" fontId="1" fillId="3" borderId="0" xfId="0" applyNumberFormat="1" applyFont="1" applyFill="1" applyAlignment="1">
      <alignment horizontal="center"/>
    </xf>
    <xf numFmtId="168" fontId="1" fillId="3" borderId="7" xfId="0" applyNumberFormat="1" applyFont="1" applyFill="1" applyBorder="1" applyAlignment="1">
      <alignment horizontal="center"/>
    </xf>
    <xf numFmtId="168" fontId="2" fillId="6" borderId="7" xfId="0" applyNumberFormat="1" applyFont="1" applyFill="1" applyBorder="1" applyAlignment="1">
      <alignment horizontal="center"/>
    </xf>
    <xf numFmtId="0" fontId="1" fillId="3" borderId="29" xfId="0" applyFont="1" applyFill="1" applyBorder="1" applyAlignment="1">
      <alignment horizontal="center" vertical="center" wrapText="1"/>
    </xf>
    <xf numFmtId="0" fontId="1" fillId="3" borderId="8" xfId="0" applyFont="1" applyFill="1" applyBorder="1" applyAlignment="1">
      <alignment horizontal="left" vertical="center" wrapText="1"/>
    </xf>
    <xf numFmtId="14" fontId="1" fillId="3" borderId="23" xfId="0" applyNumberFormat="1"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0" borderId="36" xfId="0" applyFont="1" applyBorder="1"/>
    <xf numFmtId="49" fontId="1" fillId="3" borderId="7" xfId="0" applyNumberFormat="1" applyFont="1" applyFill="1" applyBorder="1" applyAlignment="1">
      <alignment horizontal="center" vertical="center"/>
    </xf>
    <xf numFmtId="14" fontId="1" fillId="3" borderId="7" xfId="0" applyNumberFormat="1" applyFont="1" applyFill="1" applyBorder="1" applyAlignment="1">
      <alignment horizontal="center" vertical="center"/>
    </xf>
    <xf numFmtId="0" fontId="1" fillId="3" borderId="9" xfId="0" applyFont="1" applyFill="1" applyBorder="1" applyAlignment="1">
      <alignment wrapText="1"/>
    </xf>
    <xf numFmtId="0" fontId="1" fillId="0" borderId="29" xfId="0" applyFont="1" applyFill="1" applyBorder="1" applyAlignment="1">
      <alignment horizontal="center" vertical="center" wrapText="1"/>
    </xf>
    <xf numFmtId="49" fontId="1" fillId="3" borderId="7" xfId="0" applyNumberFormat="1" applyFont="1" applyFill="1" applyBorder="1" applyAlignment="1">
      <alignment horizontal="center" vertical="center" wrapText="1"/>
    </xf>
    <xf numFmtId="165" fontId="1" fillId="3" borderId="15" xfId="0" applyNumberFormat="1" applyFont="1" applyFill="1" applyBorder="1" applyAlignment="1">
      <alignment horizontal="center"/>
    </xf>
    <xf numFmtId="168" fontId="1" fillId="3" borderId="15" xfId="0" applyNumberFormat="1" applyFont="1" applyFill="1" applyBorder="1" applyAlignment="1">
      <alignment horizontal="center"/>
    </xf>
    <xf numFmtId="0" fontId="3" fillId="5" borderId="9" xfId="0" applyFont="1" applyFill="1" applyBorder="1" applyAlignment="1">
      <alignment vertical="center" wrapText="1"/>
    </xf>
    <xf numFmtId="0" fontId="1" fillId="0" borderId="0" xfId="0" applyFont="1" applyAlignment="1">
      <alignment vertical="center" wrapText="1"/>
    </xf>
    <xf numFmtId="0" fontId="1" fillId="3" borderId="0" xfId="0" applyFont="1" applyFill="1" applyBorder="1"/>
    <xf numFmtId="0" fontId="1" fillId="0" borderId="0" xfId="0" applyFont="1" applyFill="1"/>
    <xf numFmtId="0" fontId="1" fillId="0" borderId="11" xfId="0" applyFont="1" applyFill="1" applyBorder="1" applyAlignment="1">
      <alignment vertical="center" wrapText="1"/>
    </xf>
    <xf numFmtId="0" fontId="1" fillId="0" borderId="7" xfId="0" applyFont="1" applyFill="1" applyBorder="1" applyAlignment="1">
      <alignment vertical="center" wrapText="1"/>
    </xf>
    <xf numFmtId="2" fontId="1" fillId="3" borderId="0" xfId="0" applyNumberFormat="1" applyFont="1" applyFill="1" applyBorder="1" applyAlignment="1">
      <alignment horizontal="center"/>
    </xf>
    <xf numFmtId="2" fontId="1" fillId="0" borderId="0" xfId="0" applyNumberFormat="1" applyFont="1" applyBorder="1" applyAlignment="1">
      <alignment horizontal="center"/>
    </xf>
    <xf numFmtId="2" fontId="2" fillId="3" borderId="0" xfId="0" applyNumberFormat="1" applyFont="1" applyFill="1" applyBorder="1"/>
    <xf numFmtId="0" fontId="2" fillId="3" borderId="0" xfId="0" applyFont="1" applyFill="1" applyBorder="1"/>
    <xf numFmtId="2" fontId="1" fillId="3" borderId="7" xfId="0" applyNumberFormat="1" applyFont="1" applyFill="1" applyBorder="1" applyAlignment="1">
      <alignment horizontal="center"/>
    </xf>
    <xf numFmtId="0" fontId="1" fillId="0" borderId="9" xfId="0" applyFont="1" applyFill="1" applyBorder="1"/>
    <xf numFmtId="0" fontId="1" fillId="0" borderId="7" xfId="0" applyFont="1" applyFill="1" applyBorder="1"/>
    <xf numFmtId="0" fontId="1" fillId="3" borderId="39" xfId="0" applyFont="1" applyFill="1" applyBorder="1" applyAlignment="1">
      <alignment horizontal="center" vertical="center" wrapText="1"/>
    </xf>
    <xf numFmtId="0" fontId="3" fillId="5" borderId="39" xfId="0" applyFont="1" applyFill="1" applyBorder="1" applyAlignment="1">
      <alignment vertical="center" wrapText="1"/>
    </xf>
    <xf numFmtId="0" fontId="1" fillId="7" borderId="0" xfId="0" applyFont="1" applyFill="1"/>
    <xf numFmtId="0" fontId="1" fillId="0" borderId="7" xfId="0" applyFont="1" applyFill="1" applyBorder="1" applyAlignment="1">
      <alignment horizontal="center" vertical="center" wrapText="1"/>
    </xf>
    <xf numFmtId="0" fontId="1" fillId="0" borderId="0" xfId="0" applyFont="1" applyFill="1" applyAlignment="1">
      <alignment horizontal="center" vertical="center"/>
    </xf>
    <xf numFmtId="169" fontId="1" fillId="3" borderId="0" xfId="0" applyNumberFormat="1" applyFont="1" applyFill="1" applyBorder="1" applyAlignment="1">
      <alignment horizontal="center" vertical="center" wrapText="1"/>
    </xf>
    <xf numFmtId="169" fontId="1" fillId="0" borderId="0" xfId="0" applyNumberFormat="1" applyFont="1" applyBorder="1" applyAlignment="1">
      <alignment horizontal="center" vertical="center" wrapText="1"/>
    </xf>
    <xf numFmtId="0" fontId="5" fillId="3" borderId="0" xfId="0" applyFont="1" applyFill="1" applyBorder="1"/>
    <xf numFmtId="0" fontId="1" fillId="0" borderId="0" xfId="0" applyFont="1" applyBorder="1" applyAlignment="1">
      <alignment horizontal="center" vertical="center" wrapText="1"/>
    </xf>
    <xf numFmtId="169" fontId="5" fillId="0" borderId="0" xfId="0" applyNumberFormat="1" applyFont="1" applyBorder="1" applyAlignment="1">
      <alignment horizontal="center" vertical="center" wrapText="1"/>
    </xf>
    <xf numFmtId="169" fontId="1" fillId="3" borderId="0" xfId="0" applyNumberFormat="1" applyFont="1" applyFill="1" applyBorder="1"/>
    <xf numFmtId="168" fontId="2" fillId="3" borderId="8" xfId="0" applyNumberFormat="1" applyFont="1" applyFill="1" applyBorder="1" applyAlignment="1">
      <alignment horizontal="center" vertical="center" wrapText="1"/>
    </xf>
    <xf numFmtId="0" fontId="3" fillId="5" borderId="7" xfId="0" applyFont="1" applyFill="1" applyBorder="1" applyAlignment="1">
      <alignment vertical="center" wrapText="1"/>
    </xf>
    <xf numFmtId="0" fontId="1" fillId="0" borderId="9" xfId="0" applyFont="1" applyBorder="1" applyAlignment="1">
      <alignment wrapText="1"/>
    </xf>
    <xf numFmtId="0" fontId="1" fillId="0" borderId="0" xfId="0" applyFont="1" applyBorder="1"/>
    <xf numFmtId="0" fontId="1" fillId="0" borderId="0" xfId="0" applyFont="1" applyBorder="1" applyAlignment="1">
      <alignment horizontal="center"/>
    </xf>
    <xf numFmtId="0" fontId="1" fillId="0" borderId="0" xfId="0" applyFont="1" applyFill="1" applyBorder="1"/>
    <xf numFmtId="0" fontId="1" fillId="0" borderId="0" xfId="0" applyFont="1" applyFill="1" applyBorder="1" applyAlignment="1">
      <alignment horizontal="center" vertical="center"/>
    </xf>
    <xf numFmtId="0" fontId="3" fillId="0" borderId="7" xfId="0" applyFont="1" applyFill="1" applyBorder="1" applyAlignment="1">
      <alignment wrapText="1"/>
    </xf>
    <xf numFmtId="0" fontId="1" fillId="3" borderId="22" xfId="0" applyFont="1" applyFill="1" applyBorder="1" applyAlignment="1">
      <alignment horizontal="center"/>
    </xf>
    <xf numFmtId="0" fontId="1" fillId="3" borderId="22" xfId="0" applyFont="1" applyFill="1" applyBorder="1" applyAlignment="1">
      <alignment horizontal="center" wrapText="1"/>
    </xf>
    <xf numFmtId="0" fontId="1" fillId="3" borderId="7" xfId="0" applyFont="1" applyFill="1" applyBorder="1" applyAlignment="1">
      <alignment horizontal="center"/>
    </xf>
    <xf numFmtId="49" fontId="1" fillId="3" borderId="23" xfId="0" applyNumberFormat="1" applyFont="1" applyFill="1" applyBorder="1" applyAlignment="1">
      <alignment horizontal="center" vertical="center"/>
    </xf>
    <xf numFmtId="14" fontId="1" fillId="3" borderId="23" xfId="0" applyNumberFormat="1" applyFont="1" applyFill="1" applyBorder="1" applyAlignment="1">
      <alignment horizontal="center" vertical="center"/>
    </xf>
    <xf numFmtId="0" fontId="1" fillId="3" borderId="7" xfId="0" applyFont="1" applyFill="1" applyBorder="1" applyAlignment="1">
      <alignment horizontal="left"/>
    </xf>
    <xf numFmtId="0" fontId="1" fillId="3" borderId="0" xfId="0" applyFont="1" applyFill="1" applyAlignment="1">
      <alignment horizontal="center"/>
    </xf>
    <xf numFmtId="14" fontId="1" fillId="3" borderId="7" xfId="0" applyNumberFormat="1" applyFont="1" applyFill="1" applyBorder="1" applyAlignment="1">
      <alignment horizontal="center"/>
    </xf>
    <xf numFmtId="0" fontId="1" fillId="3" borderId="7" xfId="0" applyFont="1" applyFill="1" applyBorder="1" applyAlignment="1">
      <alignment wrapText="1"/>
    </xf>
    <xf numFmtId="49" fontId="1" fillId="3" borderId="7" xfId="0" applyNumberFormat="1" applyFont="1" applyFill="1" applyBorder="1" applyAlignment="1">
      <alignment horizontal="center"/>
    </xf>
    <xf numFmtId="0" fontId="1" fillId="3" borderId="7" xfId="0" applyFont="1" applyFill="1" applyBorder="1" applyAlignment="1">
      <alignment horizontal="center" wrapText="1"/>
    </xf>
    <xf numFmtId="0" fontId="1" fillId="0" borderId="23" xfId="0" applyFont="1" applyFill="1" applyBorder="1"/>
    <xf numFmtId="0" fontId="1" fillId="0" borderId="23" xfId="0" applyFont="1" applyFill="1" applyBorder="1" applyAlignment="1">
      <alignment vertical="top"/>
    </xf>
    <xf numFmtId="0" fontId="1" fillId="0" borderId="7" xfId="0" applyFont="1" applyFill="1" applyBorder="1" applyAlignment="1">
      <alignment vertical="top" wrapText="1"/>
    </xf>
    <xf numFmtId="0" fontId="1" fillId="0" borderId="0" xfId="0" applyFont="1" applyFill="1" applyAlignment="1">
      <alignment vertical="top" wrapText="1"/>
    </xf>
    <xf numFmtId="0" fontId="1" fillId="0" borderId="23" xfId="0" applyFont="1" applyFill="1" applyBorder="1" applyAlignment="1">
      <alignment wrapText="1"/>
    </xf>
    <xf numFmtId="0" fontId="1" fillId="0" borderId="7" xfId="0" applyFont="1" applyFill="1" applyBorder="1" applyAlignment="1">
      <alignment wrapText="1"/>
    </xf>
    <xf numFmtId="14" fontId="5" fillId="3" borderId="23"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4" fontId="1" fillId="0" borderId="0" xfId="0" applyNumberFormat="1" applyFont="1"/>
    <xf numFmtId="2" fontId="1" fillId="0" borderId="0" xfId="0" applyNumberFormat="1" applyFont="1" applyBorder="1"/>
    <xf numFmtId="171" fontId="1" fillId="0" borderId="0" xfId="0" applyNumberFormat="1" applyFont="1" applyBorder="1"/>
    <xf numFmtId="0" fontId="1" fillId="0" borderId="39" xfId="0" applyFont="1" applyFill="1" applyBorder="1" applyAlignment="1">
      <alignment horizontal="center" vertical="center" wrapText="1"/>
    </xf>
    <xf numFmtId="0" fontId="1" fillId="0" borderId="7" xfId="0" applyFont="1" applyBorder="1" applyAlignment="1">
      <alignment vertical="center" wrapText="1"/>
    </xf>
    <xf numFmtId="14" fontId="5" fillId="0" borderId="11" xfId="0" applyNumberFormat="1" applyFont="1" applyBorder="1" applyAlignment="1">
      <alignment horizontal="center" vertical="center" wrapText="1"/>
    </xf>
    <xf numFmtId="0" fontId="3" fillId="0" borderId="9" xfId="0" applyFont="1" applyFill="1" applyBorder="1" applyAlignment="1">
      <alignment wrapText="1"/>
    </xf>
    <xf numFmtId="2" fontId="1" fillId="3" borderId="7" xfId="0" applyNumberFormat="1" applyFont="1" applyFill="1" applyBorder="1" applyAlignment="1">
      <alignment horizontal="center" vertical="center" wrapText="1"/>
    </xf>
    <xf numFmtId="2" fontId="1" fillId="3" borderId="23" xfId="0" applyNumberFormat="1" applyFont="1" applyFill="1" applyBorder="1" applyAlignment="1">
      <alignment horizontal="center" vertical="center" wrapText="1"/>
    </xf>
    <xf numFmtId="14" fontId="5" fillId="0" borderId="23"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9" xfId="0" applyFont="1" applyFill="1" applyBorder="1" applyAlignment="1">
      <alignment wrapText="1"/>
    </xf>
    <xf numFmtId="0" fontId="1" fillId="0" borderId="2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0" borderId="0" xfId="0" applyFont="1" applyBorder="1" applyAlignment="1">
      <alignment horizontal="center" vertical="center"/>
    </xf>
    <xf numFmtId="0" fontId="3" fillId="3" borderId="7" xfId="0" applyFont="1" applyFill="1" applyBorder="1" applyAlignment="1">
      <alignment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0" borderId="11" xfId="0" applyFont="1" applyBorder="1" applyAlignment="1">
      <alignment horizontal="center" vertical="center"/>
    </xf>
    <xf numFmtId="0" fontId="11" fillId="0" borderId="4" xfId="0" applyFont="1" applyBorder="1" applyAlignment="1">
      <alignment horizontal="center" vertical="center" wrapText="1"/>
    </xf>
    <xf numFmtId="0" fontId="11" fillId="3" borderId="4" xfId="0" applyFont="1" applyFill="1" applyBorder="1" applyAlignment="1">
      <alignment horizontal="center" vertical="center" wrapText="1"/>
    </xf>
    <xf numFmtId="0" fontId="1" fillId="3" borderId="40" xfId="0" applyFont="1" applyFill="1" applyBorder="1" applyAlignment="1">
      <alignment horizontal="center" vertical="center"/>
    </xf>
    <xf numFmtId="14"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165" fontId="3" fillId="5" borderId="7" xfId="0" applyNumberFormat="1" applyFont="1" applyFill="1" applyBorder="1" applyAlignment="1">
      <alignment horizontal="center" vertical="center" wrapText="1"/>
    </xf>
    <xf numFmtId="0" fontId="1" fillId="3" borderId="31" xfId="0" applyFont="1" applyFill="1" applyBorder="1" applyAlignment="1">
      <alignment horizontal="center" vertical="center"/>
    </xf>
    <xf numFmtId="14" fontId="3" fillId="0" borderId="7"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14" fontId="3" fillId="0" borderId="23" xfId="0" applyNumberFormat="1" applyFont="1" applyFill="1" applyBorder="1" applyAlignment="1">
      <alignment horizontal="center" vertical="center" wrapText="1"/>
    </xf>
    <xf numFmtId="14" fontId="3" fillId="0" borderId="28" xfId="0" applyNumberFormat="1" applyFont="1" applyFill="1" applyBorder="1" applyAlignment="1">
      <alignment horizontal="center" vertical="center" wrapText="1"/>
    </xf>
    <xf numFmtId="0" fontId="1" fillId="3" borderId="33" xfId="0" applyFont="1" applyFill="1" applyBorder="1" applyAlignment="1">
      <alignment horizontal="center" vertical="center"/>
    </xf>
    <xf numFmtId="14" fontId="5" fillId="0" borderId="28"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14" fontId="3" fillId="0" borderId="29"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0" fontId="1" fillId="3" borderId="35" xfId="0" applyFont="1" applyFill="1" applyBorder="1" applyAlignment="1">
      <alignment horizontal="center" vertical="center"/>
    </xf>
    <xf numFmtId="0" fontId="8" fillId="0" borderId="36" xfId="0" applyFont="1" applyFill="1" applyBorder="1" applyAlignment="1">
      <alignment horizontal="left" vertical="center" wrapText="1"/>
    </xf>
    <xf numFmtId="14" fontId="1" fillId="0" borderId="36" xfId="0" applyNumberFormat="1" applyFont="1" applyFill="1" applyBorder="1" applyAlignment="1">
      <alignment horizontal="center" vertical="center" wrapText="1"/>
    </xf>
    <xf numFmtId="14" fontId="3" fillId="0" borderId="25" xfId="0" applyNumberFormat="1" applyFont="1" applyFill="1" applyBorder="1" applyAlignment="1">
      <alignment vertical="center" wrapText="1"/>
    </xf>
    <xf numFmtId="4" fontId="2" fillId="0" borderId="36" xfId="0" applyNumberFormat="1" applyFont="1" applyFill="1" applyBorder="1" applyAlignment="1">
      <alignment horizontal="center" vertical="center" wrapText="1"/>
    </xf>
    <xf numFmtId="4" fontId="1" fillId="0" borderId="26" xfId="0" applyNumberFormat="1" applyFont="1" applyFill="1" applyBorder="1" applyAlignment="1">
      <alignment horizontal="center" vertical="center" wrapText="1"/>
    </xf>
    <xf numFmtId="4" fontId="1" fillId="0" borderId="36" xfId="0" applyNumberFormat="1" applyFont="1" applyFill="1" applyBorder="1" applyAlignment="1">
      <alignment horizontal="center" vertical="center" wrapText="1"/>
    </xf>
    <xf numFmtId="4" fontId="3" fillId="0" borderId="36" xfId="0" applyNumberFormat="1" applyFont="1" applyFill="1" applyBorder="1" applyAlignment="1">
      <alignment horizontal="center" vertical="center" wrapText="1"/>
    </xf>
    <xf numFmtId="4" fontId="5" fillId="0" borderId="36" xfId="0" applyNumberFormat="1" applyFont="1" applyFill="1" applyBorder="1" applyAlignment="1">
      <alignment horizontal="center" vertical="center" wrapText="1"/>
    </xf>
    <xf numFmtId="4" fontId="3" fillId="0" borderId="25" xfId="0" applyNumberFormat="1" applyFont="1" applyFill="1" applyBorder="1" applyAlignment="1">
      <alignment horizontal="center" vertical="center" wrapText="1"/>
    </xf>
    <xf numFmtId="14" fontId="3" fillId="5" borderId="36" xfId="0" applyNumberFormat="1" applyFont="1" applyFill="1" applyBorder="1" applyAlignment="1">
      <alignment horizontal="center" vertical="center" wrapText="1"/>
    </xf>
    <xf numFmtId="0" fontId="8" fillId="5" borderId="37" xfId="0" applyFont="1" applyFill="1" applyBorder="1" applyAlignment="1">
      <alignment horizontal="center" vertical="center" wrapText="1"/>
    </xf>
    <xf numFmtId="0" fontId="1" fillId="3" borderId="11" xfId="0" applyFont="1" applyFill="1" applyBorder="1" applyAlignment="1">
      <alignment horizontal="center" vertical="center"/>
    </xf>
    <xf numFmtId="14" fontId="1" fillId="0" borderId="11" xfId="0" applyNumberFormat="1" applyFont="1" applyFill="1" applyBorder="1" applyAlignment="1">
      <alignment horizontal="center" vertical="center" wrapText="1"/>
    </xf>
    <xf numFmtId="14" fontId="5" fillId="0" borderId="9" xfId="0" applyNumberFormat="1" applyFont="1" applyBorder="1" applyAlignment="1">
      <alignment horizontal="center" vertical="center" wrapText="1"/>
    </xf>
    <xf numFmtId="14" fontId="5" fillId="3"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68" fontId="5" fillId="0" borderId="9"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0" fontId="1" fillId="3" borderId="7" xfId="0" applyFont="1" applyFill="1" applyBorder="1" applyAlignment="1">
      <alignment horizontal="center" vertical="center"/>
    </xf>
    <xf numFmtId="14" fontId="1" fillId="0" borderId="7" xfId="0" applyNumberFormat="1" applyFont="1" applyFill="1" applyBorder="1" applyAlignment="1">
      <alignment horizontal="center" vertical="center" wrapText="1"/>
    </xf>
    <xf numFmtId="14" fontId="5" fillId="3" borderId="11" xfId="0" applyNumberFormat="1" applyFont="1" applyFill="1" applyBorder="1" applyAlignment="1">
      <alignment horizontal="center" vertical="center" wrapText="1"/>
    </xf>
    <xf numFmtId="168" fontId="5" fillId="0" borderId="11"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1" fillId="3" borderId="8" xfId="0" applyFont="1" applyFill="1" applyBorder="1" applyAlignment="1">
      <alignment horizontal="center" vertical="center"/>
    </xf>
    <xf numFmtId="166" fontId="2" fillId="0" borderId="8" xfId="0" applyNumberFormat="1" applyFont="1" applyFill="1" applyBorder="1" applyAlignment="1">
      <alignment horizontal="center" vertical="center" wrapText="1"/>
    </xf>
    <xf numFmtId="168" fontId="12" fillId="3" borderId="8" xfId="0" applyNumberFormat="1" applyFont="1" applyFill="1" applyBorder="1" applyAlignment="1">
      <alignment horizontal="center" vertical="center" wrapText="1"/>
    </xf>
    <xf numFmtId="0" fontId="8" fillId="3" borderId="28" xfId="0" applyFont="1" applyFill="1" applyBorder="1" applyAlignment="1">
      <alignment horizontal="center" vertical="center" wrapText="1"/>
    </xf>
    <xf numFmtId="168" fontId="1" fillId="3" borderId="7" xfId="0" applyNumberFormat="1" applyFont="1" applyFill="1" applyBorder="1" applyAlignment="1">
      <alignment horizontal="center" vertical="center" wrapText="1"/>
    </xf>
    <xf numFmtId="0" fontId="3" fillId="5" borderId="9" xfId="0" applyFont="1" applyFill="1" applyBorder="1" applyAlignment="1">
      <alignment horizontal="center" vertical="center"/>
    </xf>
    <xf numFmtId="167" fontId="3" fillId="3" borderId="9" xfId="0" applyNumberFormat="1" applyFont="1" applyFill="1" applyBorder="1" applyAlignment="1">
      <alignment horizontal="center" vertical="center" wrapText="1"/>
    </xf>
    <xf numFmtId="14" fontId="3" fillId="5" borderId="9" xfId="0" applyNumberFormat="1" applyFont="1" applyFill="1" applyBorder="1" applyAlignment="1">
      <alignment horizontal="center" vertical="center" wrapText="1"/>
    </xf>
    <xf numFmtId="14" fontId="3" fillId="3" borderId="9" xfId="0" applyNumberFormat="1" applyFont="1" applyFill="1" applyBorder="1" applyAlignment="1">
      <alignment horizontal="center" vertical="center" wrapText="1"/>
    </xf>
    <xf numFmtId="168" fontId="3" fillId="3" borderId="9" xfId="0" applyNumberFormat="1" applyFont="1" applyFill="1" applyBorder="1" applyAlignment="1">
      <alignment horizontal="center" vertical="center" wrapText="1"/>
    </xf>
    <xf numFmtId="14" fontId="3" fillId="0" borderId="9" xfId="0" applyNumberFormat="1" applyFont="1" applyBorder="1" applyAlignment="1">
      <alignment horizontal="center" vertical="center" wrapText="1"/>
    </xf>
    <xf numFmtId="165" fontId="5" fillId="5" borderId="7"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167" fontId="3" fillId="3" borderId="7" xfId="0" applyNumberFormat="1" applyFont="1" applyFill="1" applyBorder="1" applyAlignment="1">
      <alignment horizontal="center" vertical="center" wrapText="1"/>
    </xf>
    <xf numFmtId="165" fontId="5" fillId="0" borderId="7" xfId="0" applyNumberFormat="1" applyFont="1" applyBorder="1" applyAlignment="1">
      <alignment horizontal="center" vertical="center" wrapText="1"/>
    </xf>
    <xf numFmtId="0" fontId="3" fillId="5" borderId="8" xfId="0" applyFont="1" applyFill="1" applyBorder="1" applyAlignment="1">
      <alignment horizontal="center" vertical="center"/>
    </xf>
    <xf numFmtId="0" fontId="8" fillId="3" borderId="8" xfId="0" applyFont="1" applyFill="1" applyBorder="1" applyAlignment="1">
      <alignment horizontal="left" vertical="center" wrapText="1"/>
    </xf>
    <xf numFmtId="0" fontId="3" fillId="5" borderId="8" xfId="0" applyFont="1" applyFill="1" applyBorder="1" applyAlignment="1">
      <alignment horizontal="center" vertical="center" wrapText="1"/>
    </xf>
    <xf numFmtId="14" fontId="3" fillId="5" borderId="8" xfId="0" applyNumberFormat="1" applyFont="1" applyFill="1" applyBorder="1" applyAlignment="1">
      <alignment horizontal="center" vertical="center" wrapText="1"/>
    </xf>
    <xf numFmtId="166" fontId="6" fillId="0" borderId="23" xfId="0" applyNumberFormat="1" applyFont="1" applyBorder="1" applyAlignment="1">
      <alignment horizontal="center" vertical="center" wrapText="1"/>
    </xf>
    <xf numFmtId="0" fontId="3" fillId="3" borderId="8" xfId="0" applyFont="1" applyFill="1" applyBorder="1" applyAlignment="1">
      <alignment horizontal="center" vertical="center" wrapText="1"/>
    </xf>
    <xf numFmtId="168" fontId="6" fillId="5" borderId="8" xfId="0" applyNumberFormat="1" applyFont="1" applyFill="1" applyBorder="1" applyAlignment="1">
      <alignment horizontal="center" vertical="center" wrapText="1"/>
    </xf>
    <xf numFmtId="0" fontId="3" fillId="5" borderId="21" xfId="0" applyFont="1" applyFill="1" applyBorder="1" applyAlignment="1">
      <alignment vertical="center" wrapText="1"/>
    </xf>
    <xf numFmtId="168" fontId="3" fillId="5" borderId="7" xfId="0" applyNumberFormat="1" applyFont="1" applyFill="1" applyBorder="1" applyAlignment="1">
      <alignment horizontal="center" vertical="center" wrapText="1"/>
    </xf>
    <xf numFmtId="0" fontId="1" fillId="3" borderId="9" xfId="0" applyFont="1" applyFill="1" applyBorder="1" applyAlignment="1">
      <alignment horizontal="center" vertical="center"/>
    </xf>
    <xf numFmtId="4" fontId="1" fillId="3" borderId="9" xfId="0" applyNumberFormat="1" applyFont="1" applyFill="1" applyBorder="1" applyAlignment="1">
      <alignment horizontal="center" vertical="center" wrapText="1"/>
    </xf>
    <xf numFmtId="14" fontId="1" fillId="3" borderId="9" xfId="0" applyNumberFormat="1" applyFont="1" applyFill="1" applyBorder="1" applyAlignment="1">
      <alignment horizontal="center" vertical="center" wrapText="1"/>
    </xf>
    <xf numFmtId="2" fontId="1" fillId="3" borderId="9" xfId="0" applyNumberFormat="1" applyFont="1" applyFill="1" applyBorder="1" applyAlignment="1">
      <alignment horizontal="center" vertical="center" wrapText="1"/>
    </xf>
    <xf numFmtId="14" fontId="1" fillId="0" borderId="9" xfId="0" applyNumberFormat="1" applyFont="1" applyBorder="1" applyAlignment="1">
      <alignment horizontal="center" vertical="center" wrapText="1"/>
    </xf>
    <xf numFmtId="165" fontId="5" fillId="3" borderId="7" xfId="0" applyNumberFormat="1" applyFont="1" applyFill="1" applyBorder="1" applyAlignment="1">
      <alignment horizontal="center" vertical="center" wrapText="1"/>
    </xf>
    <xf numFmtId="14" fontId="8" fillId="0" borderId="9"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14" fontId="8" fillId="3" borderId="9" xfId="0" applyNumberFormat="1" applyFont="1" applyFill="1" applyBorder="1" applyAlignment="1">
      <alignment horizontal="center" vertical="center" wrapText="1"/>
    </xf>
    <xf numFmtId="4" fontId="1" fillId="3" borderId="7" xfId="0" applyNumberFormat="1" applyFont="1" applyFill="1" applyBorder="1" applyAlignment="1">
      <alignment horizontal="center" vertical="center" wrapText="1"/>
    </xf>
    <xf numFmtId="14" fontId="1" fillId="3" borderId="7" xfId="0" applyNumberFormat="1" applyFont="1" applyFill="1" applyBorder="1" applyAlignment="1">
      <alignment horizontal="center" vertical="center" wrapText="1"/>
    </xf>
    <xf numFmtId="14" fontId="8" fillId="3" borderId="7" xfId="0" applyNumberFormat="1" applyFont="1" applyFill="1" applyBorder="1" applyAlignment="1">
      <alignment horizontal="center" vertical="center" wrapText="1"/>
    </xf>
    <xf numFmtId="4" fontId="1" fillId="0" borderId="0" xfId="0" applyNumberFormat="1" applyFont="1" applyBorder="1" applyAlignment="1">
      <alignment horizontal="center" vertical="center" wrapText="1"/>
    </xf>
    <xf numFmtId="0" fontId="1" fillId="3" borderId="7" xfId="0" applyFont="1" applyFill="1" applyBorder="1" applyAlignment="1">
      <alignment horizontal="center" vertical="center" wrapText="1"/>
    </xf>
    <xf numFmtId="14" fontId="8" fillId="3" borderId="9" xfId="0" applyNumberFormat="1" applyFont="1" applyFill="1" applyBorder="1" applyAlignment="1">
      <alignment horizontal="center" vertical="center"/>
    </xf>
    <xf numFmtId="4" fontId="1" fillId="3" borderId="0" xfId="0" applyNumberFormat="1" applyFont="1" applyFill="1" applyBorder="1" applyAlignment="1">
      <alignment horizontal="center" vertical="center" wrapText="1"/>
    </xf>
    <xf numFmtId="14" fontId="8" fillId="0" borderId="7" xfId="0" applyNumberFormat="1"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8" xfId="0" applyFont="1" applyFill="1" applyBorder="1" applyAlignment="1">
      <alignment horizontal="left" vertical="center" wrapText="1"/>
    </xf>
    <xf numFmtId="14" fontId="2" fillId="3" borderId="8"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4" fontId="2" fillId="3" borderId="23" xfId="0" applyNumberFormat="1" applyFont="1" applyFill="1" applyBorder="1" applyAlignment="1">
      <alignment horizontal="center" vertical="center" wrapText="1"/>
    </xf>
    <xf numFmtId="14" fontId="2" fillId="3" borderId="23" xfId="0" applyNumberFormat="1" applyFont="1" applyFill="1" applyBorder="1" applyAlignment="1">
      <alignment horizontal="center" vertical="center" wrapText="1"/>
    </xf>
    <xf numFmtId="0" fontId="2" fillId="3" borderId="23" xfId="0" applyFont="1" applyFill="1" applyBorder="1" applyAlignment="1">
      <alignment horizontal="center" vertical="center" wrapText="1"/>
    </xf>
    <xf numFmtId="165" fontId="12" fillId="3" borderId="23" xfId="0" applyNumberFormat="1" applyFont="1" applyFill="1" applyBorder="1" applyAlignment="1">
      <alignment horizontal="center" vertical="center" wrapText="1"/>
    </xf>
    <xf numFmtId="14" fontId="1" fillId="3" borderId="24"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165" fontId="1" fillId="0" borderId="7" xfId="0" applyNumberFormat="1" applyFont="1" applyBorder="1" applyAlignment="1">
      <alignment horizontal="center" vertical="center" wrapText="1" shrinkToFit="1"/>
    </xf>
    <xf numFmtId="165" fontId="1" fillId="0" borderId="7" xfId="0" applyNumberFormat="1" applyFont="1" applyFill="1" applyBorder="1" applyAlignment="1">
      <alignment horizontal="center" vertical="center" wrapText="1" shrinkToFit="1"/>
    </xf>
    <xf numFmtId="0" fontId="1" fillId="0" borderId="7" xfId="0" applyFont="1" applyFill="1" applyBorder="1" applyAlignment="1">
      <alignment horizontal="center" vertical="center"/>
    </xf>
    <xf numFmtId="165" fontId="13" fillId="0" borderId="7" xfId="0" applyNumberFormat="1" applyFont="1" applyBorder="1" applyAlignment="1">
      <alignment horizontal="center" vertical="center" wrapText="1"/>
    </xf>
    <xf numFmtId="165" fontId="13" fillId="0" borderId="7" xfId="0" applyNumberFormat="1" applyFont="1" applyFill="1" applyBorder="1" applyAlignment="1">
      <alignment horizontal="center" vertical="center" wrapText="1"/>
    </xf>
    <xf numFmtId="14" fontId="1" fillId="3" borderId="7" xfId="0" applyNumberFormat="1" applyFont="1" applyFill="1" applyBorder="1" applyAlignment="1">
      <alignment horizontal="left" vertical="center" wrapText="1"/>
    </xf>
    <xf numFmtId="14" fontId="1" fillId="0" borderId="7" xfId="0" applyNumberFormat="1" applyFont="1" applyBorder="1" applyAlignment="1">
      <alignment horizontal="center" vertical="center" wrapText="1"/>
    </xf>
    <xf numFmtId="14" fontId="5" fillId="3" borderId="7" xfId="0" applyNumberFormat="1" applyFont="1" applyFill="1" applyBorder="1" applyAlignment="1">
      <alignment horizontal="center" vertical="center" wrapText="1"/>
    </xf>
    <xf numFmtId="4" fontId="5" fillId="3" borderId="7" xfId="0" applyNumberFormat="1" applyFont="1" applyFill="1" applyBorder="1" applyAlignment="1">
      <alignment horizontal="center" vertical="center" wrapText="1"/>
    </xf>
    <xf numFmtId="2" fontId="1" fillId="0" borderId="7"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5" fillId="3" borderId="23" xfId="0" applyNumberFormat="1" applyFont="1" applyFill="1" applyBorder="1" applyAlignment="1">
      <alignment horizontal="center" vertical="center" wrapText="1"/>
    </xf>
    <xf numFmtId="2" fontId="5" fillId="0" borderId="7" xfId="0" applyNumberFormat="1" applyFont="1" applyBorder="1" applyAlignment="1">
      <alignment horizontal="center" vertical="center" wrapText="1"/>
    </xf>
    <xf numFmtId="14" fontId="5" fillId="0" borderId="23" xfId="0" applyNumberFormat="1" applyFont="1" applyBorder="1" applyAlignment="1">
      <alignment horizontal="center" vertical="center" wrapText="1"/>
    </xf>
    <xf numFmtId="14" fontId="1" fillId="0" borderId="23" xfId="0" applyNumberFormat="1" applyFont="1" applyBorder="1" applyAlignment="1">
      <alignment horizontal="center" vertical="center" wrapText="1"/>
    </xf>
    <xf numFmtId="4" fontId="1" fillId="0" borderId="7" xfId="0" applyNumberFormat="1" applyFont="1" applyFill="1" applyBorder="1" applyAlignment="1">
      <alignment horizontal="center" vertical="center" wrapText="1"/>
    </xf>
    <xf numFmtId="14" fontId="1" fillId="0" borderId="23" xfId="0" applyNumberFormat="1" applyFont="1" applyFill="1" applyBorder="1" applyAlignment="1">
      <alignment horizontal="center" vertical="center" wrapText="1"/>
    </xf>
    <xf numFmtId="4" fontId="1" fillId="0" borderId="23" xfId="0" applyNumberFormat="1" applyFont="1" applyFill="1" applyBorder="1" applyAlignment="1">
      <alignment horizontal="center" vertical="center" wrapText="1"/>
    </xf>
    <xf numFmtId="4" fontId="1" fillId="3" borderId="23" xfId="0" applyNumberFormat="1" applyFont="1" applyFill="1" applyBorder="1" applyAlignment="1">
      <alignment horizontal="center" vertical="center" wrapText="1"/>
    </xf>
    <xf numFmtId="4" fontId="5" fillId="3" borderId="9" xfId="0" applyNumberFormat="1" applyFont="1" applyFill="1" applyBorder="1" applyAlignment="1">
      <alignment horizontal="center" vertical="center"/>
    </xf>
    <xf numFmtId="14" fontId="1" fillId="0" borderId="23" xfId="0" applyNumberFormat="1" applyFont="1" applyFill="1" applyBorder="1" applyAlignment="1">
      <alignment horizontal="left" vertical="center" wrapText="1"/>
    </xf>
    <xf numFmtId="2" fontId="5" fillId="3" borderId="9" xfId="0" applyNumberFormat="1" applyFont="1" applyFill="1" applyBorder="1" applyAlignment="1">
      <alignment horizontal="center" vertical="center" wrapText="1"/>
    </xf>
    <xf numFmtId="165" fontId="13" fillId="3" borderId="7" xfId="0" applyNumberFormat="1" applyFont="1" applyFill="1" applyBorder="1" applyAlignment="1">
      <alignment horizontal="center" vertical="center" wrapText="1"/>
    </xf>
    <xf numFmtId="14" fontId="1" fillId="0" borderId="9" xfId="0" applyNumberFormat="1" applyFont="1" applyFill="1" applyBorder="1" applyAlignment="1">
      <alignment horizontal="left" vertical="center" wrapText="1"/>
    </xf>
    <xf numFmtId="4" fontId="5" fillId="0" borderId="23" xfId="0" applyNumberFormat="1" applyFont="1" applyFill="1" applyBorder="1" applyAlignment="1">
      <alignment horizontal="center" vertical="center" wrapText="1"/>
    </xf>
    <xf numFmtId="14" fontId="5" fillId="3" borderId="23" xfId="0" applyNumberFormat="1" applyFont="1" applyFill="1" applyBorder="1" applyAlignment="1">
      <alignment horizontal="center" vertical="center"/>
    </xf>
    <xf numFmtId="14" fontId="1" fillId="0" borderId="11" xfId="0" applyNumberFormat="1" applyFont="1" applyFill="1" applyBorder="1" applyAlignment="1">
      <alignment horizontal="left" vertical="center" wrapText="1"/>
    </xf>
    <xf numFmtId="165" fontId="5" fillId="0" borderId="18" xfId="0" applyNumberFormat="1" applyFont="1" applyFill="1" applyBorder="1" applyAlignment="1">
      <alignment horizontal="center" vertical="center" wrapText="1"/>
    </xf>
    <xf numFmtId="168" fontId="1" fillId="0" borderId="7" xfId="0" applyNumberFormat="1" applyFont="1" applyFill="1" applyBorder="1" applyAlignment="1">
      <alignment horizontal="center" vertical="center" wrapText="1"/>
    </xf>
    <xf numFmtId="4" fontId="1" fillId="3" borderId="8" xfId="0" applyNumberFormat="1"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4" fontId="12" fillId="3"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0" fontId="1" fillId="0" borderId="7" xfId="0" applyFont="1" applyFill="1" applyBorder="1" applyAlignment="1">
      <alignment horizontal="left" vertical="center" wrapText="1"/>
    </xf>
    <xf numFmtId="165" fontId="1" fillId="3" borderId="15" xfId="0" applyNumberFormat="1" applyFont="1" applyFill="1" applyBorder="1" applyAlignment="1">
      <alignment horizontal="center" vertical="center" wrapText="1"/>
    </xf>
    <xf numFmtId="14" fontId="1" fillId="3" borderId="21" xfId="0" applyNumberFormat="1" applyFont="1" applyFill="1" applyBorder="1" applyAlignment="1">
      <alignment horizontal="center" vertical="center" wrapText="1"/>
    </xf>
    <xf numFmtId="14" fontId="1" fillId="3" borderId="21" xfId="0" applyNumberFormat="1" applyFont="1" applyFill="1" applyBorder="1" applyAlignment="1">
      <alignment vertical="center" wrapText="1"/>
    </xf>
    <xf numFmtId="166" fontId="2" fillId="3" borderId="21" xfId="0" applyNumberFormat="1"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36" xfId="0" applyFont="1" applyFill="1" applyBorder="1" applyAlignment="1">
      <alignment horizontal="right" vertical="center" wrapText="1"/>
    </xf>
    <xf numFmtId="14" fontId="1" fillId="3" borderId="36" xfId="0" applyNumberFormat="1" applyFont="1" applyFill="1" applyBorder="1" applyAlignment="1">
      <alignment horizontal="center" vertical="center" wrapText="1"/>
    </xf>
    <xf numFmtId="170" fontId="2" fillId="3" borderId="36" xfId="0" applyNumberFormat="1" applyFont="1" applyFill="1" applyBorder="1" applyAlignment="1">
      <alignment horizontal="center" vertical="center" wrapText="1"/>
    </xf>
    <xf numFmtId="173" fontId="12" fillId="3" borderId="36" xfId="0" applyNumberFormat="1" applyFont="1" applyFill="1" applyBorder="1" applyAlignment="1">
      <alignment horizontal="center" vertical="center" wrapText="1"/>
    </xf>
    <xf numFmtId="0" fontId="1" fillId="3" borderId="37" xfId="0" applyFont="1" applyFill="1" applyBorder="1" applyAlignment="1">
      <alignment horizontal="center" vertical="center" wrapText="1"/>
    </xf>
    <xf numFmtId="2" fontId="5"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14" fontId="3" fillId="0" borderId="7" xfId="0"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2" fontId="5" fillId="3" borderId="7"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4" fontId="3" fillId="3" borderId="7" xfId="0" applyNumberFormat="1" applyFont="1" applyFill="1" applyBorder="1" applyAlignment="1">
      <alignment horizontal="center" vertical="center" wrapText="1"/>
    </xf>
    <xf numFmtId="0" fontId="1" fillId="0" borderId="8" xfId="0" applyFont="1" applyFill="1" applyBorder="1" applyAlignment="1">
      <alignment horizontal="center" vertical="center"/>
    </xf>
    <xf numFmtId="14" fontId="3" fillId="0" borderId="23" xfId="0" applyNumberFormat="1" applyFont="1" applyBorder="1" applyAlignment="1">
      <alignment horizontal="center" vertical="center" wrapText="1"/>
    </xf>
    <xf numFmtId="2" fontId="5" fillId="0" borderId="23" xfId="0" applyNumberFormat="1" applyFont="1" applyBorder="1" applyAlignment="1">
      <alignment horizontal="center" vertical="center" wrapText="1"/>
    </xf>
    <xf numFmtId="0" fontId="1" fillId="0" borderId="23" xfId="0" applyFont="1" applyBorder="1" applyAlignment="1">
      <alignment horizontal="center" vertical="center" wrapText="1"/>
    </xf>
    <xf numFmtId="4" fontId="3" fillId="3" borderId="23" xfId="0" applyNumberFormat="1" applyFont="1" applyFill="1" applyBorder="1" applyAlignment="1">
      <alignment horizontal="center" vertical="center" wrapText="1"/>
    </xf>
    <xf numFmtId="165" fontId="3" fillId="0" borderId="7" xfId="0" applyNumberFormat="1" applyFont="1" applyBorder="1" applyAlignment="1">
      <alignment horizontal="center" vertical="center" wrapText="1"/>
    </xf>
    <xf numFmtId="0" fontId="1" fillId="0" borderId="23" xfId="0" applyFont="1" applyFill="1" applyBorder="1" applyAlignment="1">
      <alignment horizontal="center" vertical="center"/>
    </xf>
    <xf numFmtId="2" fontId="5" fillId="3" borderId="23" xfId="0" applyNumberFormat="1" applyFont="1" applyFill="1" applyBorder="1" applyAlignment="1">
      <alignment horizontal="center" vertical="center" wrapText="1"/>
    </xf>
    <xf numFmtId="14" fontId="3" fillId="3" borderId="23" xfId="0" applyNumberFormat="1" applyFont="1" applyFill="1" applyBorder="1" applyAlignment="1">
      <alignment horizontal="center" vertical="center" wrapText="1"/>
    </xf>
    <xf numFmtId="0" fontId="1" fillId="3" borderId="23" xfId="0" applyFont="1" applyFill="1" applyBorder="1" applyAlignment="1">
      <alignment horizontal="center" vertical="center"/>
    </xf>
    <xf numFmtId="0" fontId="1" fillId="3" borderId="23" xfId="0" applyFont="1" applyFill="1" applyBorder="1" applyAlignment="1">
      <alignment horizontal="left" vertical="center" wrapText="1"/>
    </xf>
    <xf numFmtId="0" fontId="3" fillId="3" borderId="23" xfId="0" applyFont="1" applyFill="1" applyBorder="1" applyAlignment="1">
      <alignment horizontal="center" vertical="center" wrapText="1"/>
    </xf>
    <xf numFmtId="2" fontId="2" fillId="0" borderId="23" xfId="0" applyNumberFormat="1" applyFont="1" applyBorder="1" applyAlignment="1">
      <alignment horizontal="center" vertical="center" wrapText="1"/>
    </xf>
    <xf numFmtId="166" fontId="2" fillId="3" borderId="23" xfId="0" applyNumberFormat="1" applyFont="1" applyFill="1" applyBorder="1" applyAlignment="1">
      <alignment horizontal="center" vertical="center" wrapText="1"/>
    </xf>
    <xf numFmtId="4" fontId="12" fillId="3" borderId="23" xfId="0" applyNumberFormat="1" applyFont="1" applyFill="1" applyBorder="1" applyAlignment="1">
      <alignment horizontal="center" vertical="center" wrapText="1"/>
    </xf>
    <xf numFmtId="0" fontId="3" fillId="0" borderId="23" xfId="0" applyFont="1" applyBorder="1" applyAlignment="1">
      <alignment horizontal="center" vertical="center" wrapText="1"/>
    </xf>
    <xf numFmtId="0" fontId="3" fillId="3" borderId="28" xfId="0" applyFont="1" applyFill="1" applyBorder="1" applyAlignment="1">
      <alignment horizontal="center" vertical="center" wrapText="1"/>
    </xf>
    <xf numFmtId="168" fontId="3" fillId="3" borderId="7" xfId="0" applyNumberFormat="1" applyFont="1" applyFill="1" applyBorder="1" applyAlignment="1">
      <alignment horizontal="center" vertical="center" wrapText="1"/>
    </xf>
    <xf numFmtId="0" fontId="1" fillId="3" borderId="9" xfId="0" applyFont="1" applyFill="1" applyBorder="1" applyAlignment="1">
      <alignment vertical="center"/>
    </xf>
    <xf numFmtId="14" fontId="3" fillId="0" borderId="9" xfId="0" applyNumberFormat="1" applyFont="1" applyFill="1" applyBorder="1" applyAlignment="1">
      <alignment vertical="center" wrapText="1"/>
    </xf>
    <xf numFmtId="0" fontId="3" fillId="0" borderId="9" xfId="0" applyFont="1" applyFill="1" applyBorder="1" applyAlignment="1">
      <alignment horizontal="center" vertical="center" wrapText="1"/>
    </xf>
    <xf numFmtId="0" fontId="1" fillId="3" borderId="7" xfId="0" applyFont="1" applyFill="1" applyBorder="1" applyAlignment="1">
      <alignment vertical="center"/>
    </xf>
    <xf numFmtId="2" fontId="3" fillId="3" borderId="9" xfId="0" applyNumberFormat="1" applyFont="1" applyFill="1" applyBorder="1" applyAlignment="1">
      <alignment horizontal="center" vertical="center" wrapText="1"/>
    </xf>
    <xf numFmtId="0" fontId="1" fillId="3" borderId="11" xfId="0" applyFont="1" applyFill="1" applyBorder="1" applyAlignment="1">
      <alignment vertical="center"/>
    </xf>
    <xf numFmtId="14" fontId="3"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169" fontId="3" fillId="3" borderId="11" xfId="0" applyNumberFormat="1"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left" vertical="center" wrapText="1"/>
    </xf>
    <xf numFmtId="4" fontId="6" fillId="5" borderId="8" xfId="0" applyNumberFormat="1" applyFont="1" applyFill="1" applyBorder="1" applyAlignment="1">
      <alignment horizontal="center" vertical="center" wrapText="1"/>
    </xf>
    <xf numFmtId="14" fontId="3" fillId="3" borderId="8" xfId="0" applyNumberFormat="1" applyFont="1" applyFill="1" applyBorder="1" applyAlignment="1">
      <alignment horizontal="center" vertical="center" wrapText="1"/>
    </xf>
    <xf numFmtId="169" fontId="6" fillId="5" borderId="8" xfId="0" applyNumberFormat="1" applyFont="1" applyFill="1" applyBorder="1" applyAlignment="1">
      <alignment horizontal="center" vertical="center" wrapText="1"/>
    </xf>
    <xf numFmtId="2" fontId="12" fillId="5" borderId="8" xfId="0" applyNumberFormat="1" applyFont="1" applyFill="1" applyBorder="1" applyAlignment="1">
      <alignment horizontal="center" vertical="center" wrapText="1"/>
    </xf>
    <xf numFmtId="0" fontId="3" fillId="5" borderId="21" xfId="0" applyFont="1" applyFill="1" applyBorder="1" applyAlignment="1">
      <alignment horizontal="center" vertical="center" wrapText="1"/>
    </xf>
    <xf numFmtId="0" fontId="1" fillId="0" borderId="14" xfId="0" applyFont="1" applyBorder="1" applyAlignment="1">
      <alignment horizontal="center" vertical="center" wrapText="1"/>
    </xf>
    <xf numFmtId="169" fontId="1" fillId="0" borderId="9" xfId="0" applyNumberFormat="1" applyFont="1" applyFill="1" applyBorder="1" applyAlignment="1">
      <alignment horizontal="center" vertical="center" wrapText="1"/>
    </xf>
    <xf numFmtId="169" fontId="1" fillId="0" borderId="7" xfId="0" applyNumberFormat="1" applyFont="1" applyFill="1" applyBorder="1" applyAlignment="1">
      <alignment horizontal="center" vertical="center" wrapText="1"/>
    </xf>
    <xf numFmtId="0" fontId="5" fillId="0" borderId="8" xfId="0" applyFont="1" applyFill="1" applyBorder="1" applyAlignment="1">
      <alignment horizontal="center" vertical="center"/>
    </xf>
    <xf numFmtId="0" fontId="1" fillId="0" borderId="15" xfId="0" applyFont="1" applyBorder="1" applyAlignment="1">
      <alignment horizontal="center" vertical="center" wrapText="1"/>
    </xf>
    <xf numFmtId="2" fontId="5" fillId="0" borderId="7" xfId="0" applyNumberFormat="1"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9" xfId="0" applyFont="1" applyBorder="1" applyAlignment="1">
      <alignment horizontal="center" vertical="center" wrapText="1"/>
    </xf>
    <xf numFmtId="169" fontId="5" fillId="0" borderId="23"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3" borderId="29" xfId="0"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14" fontId="1" fillId="0" borderId="39"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14" fontId="8" fillId="3" borderId="8" xfId="0" applyNumberFormat="1" applyFont="1" applyFill="1" applyBorder="1" applyAlignment="1">
      <alignment horizontal="center" vertical="center" wrapText="1"/>
    </xf>
    <xf numFmtId="14" fontId="8" fillId="3" borderId="8" xfId="0" applyNumberFormat="1" applyFont="1" applyFill="1" applyBorder="1" applyAlignment="1">
      <alignment vertical="center" wrapText="1"/>
    </xf>
    <xf numFmtId="165" fontId="1" fillId="0" borderId="7" xfId="0" applyNumberFormat="1" applyFont="1" applyFill="1" applyBorder="1" applyAlignment="1">
      <alignment horizontal="center" vertical="center" wrapText="1"/>
    </xf>
    <xf numFmtId="0" fontId="1" fillId="3" borderId="7" xfId="0" applyFont="1" applyFill="1" applyBorder="1" applyAlignment="1">
      <alignment horizontal="left" vertical="center" wrapText="1"/>
    </xf>
    <xf numFmtId="166" fontId="2" fillId="0" borderId="7" xfId="0" applyNumberFormat="1" applyFont="1" applyFill="1" applyBorder="1" applyAlignment="1">
      <alignment horizontal="center" vertical="center" wrapText="1"/>
    </xf>
    <xf numFmtId="168" fontId="2" fillId="0" borderId="7" xfId="0" applyNumberFormat="1" applyFont="1" applyFill="1" applyBorder="1" applyAlignment="1">
      <alignment horizontal="center" vertical="center" wrapText="1"/>
    </xf>
    <xf numFmtId="165" fontId="12" fillId="0" borderId="7" xfId="0" applyNumberFormat="1" applyFont="1" applyFill="1" applyBorder="1" applyAlignment="1">
      <alignment horizontal="center" vertical="center" wrapText="1"/>
    </xf>
    <xf numFmtId="4" fontId="2" fillId="6" borderId="7" xfId="0" applyNumberFormat="1" applyFont="1" applyFill="1" applyBorder="1" applyAlignment="1">
      <alignment horizontal="center" vertical="center" wrapText="1"/>
    </xf>
    <xf numFmtId="0" fontId="2" fillId="6" borderId="7" xfId="0" applyFont="1" applyFill="1" applyBorder="1" applyAlignment="1">
      <alignment vertical="center" wrapText="1"/>
    </xf>
    <xf numFmtId="165" fontId="2" fillId="6" borderId="7" xfId="0" applyNumberFormat="1" applyFont="1" applyFill="1" applyBorder="1" applyAlignment="1">
      <alignment horizontal="center" vertical="center" wrapText="1"/>
    </xf>
    <xf numFmtId="171"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Fill="1" applyBorder="1" applyAlignment="1">
      <alignment vertical="top" wrapText="1"/>
    </xf>
    <xf numFmtId="166" fontId="12" fillId="0" borderId="23" xfId="0" applyNumberFormat="1" applyFont="1" applyBorder="1" applyAlignment="1">
      <alignment horizontal="center" vertical="center" wrapText="1"/>
    </xf>
    <xf numFmtId="166" fontId="12" fillId="3" borderId="23" xfId="0" applyNumberFormat="1" applyFont="1" applyFill="1" applyBorder="1" applyAlignment="1">
      <alignment horizontal="center" vertical="center" wrapText="1"/>
    </xf>
    <xf numFmtId="14" fontId="1" fillId="3" borderId="9" xfId="0" applyNumberFormat="1" applyFont="1" applyFill="1" applyBorder="1" applyAlignment="1">
      <alignment horizontal="center" vertical="center" wrapText="1"/>
    </xf>
    <xf numFmtId="14" fontId="1" fillId="3" borderId="7" xfId="0" applyNumberFormat="1" applyFont="1" applyFill="1" applyBorder="1" applyAlignment="1">
      <alignment horizontal="center" vertical="center" wrapText="1"/>
    </xf>
    <xf numFmtId="14" fontId="5" fillId="3" borderId="23" xfId="0" applyNumberFormat="1" applyFont="1" applyFill="1" applyBorder="1" applyAlignment="1">
      <alignment horizontal="center" vertical="center" wrapText="1"/>
    </xf>
    <xf numFmtId="2" fontId="5" fillId="0" borderId="23" xfId="0" applyNumberFormat="1" applyFont="1" applyFill="1" applyBorder="1" applyAlignment="1">
      <alignment horizontal="center" vertical="center" wrapText="1"/>
    </xf>
    <xf numFmtId="2" fontId="12" fillId="3" borderId="23"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4" fontId="1" fillId="3" borderId="9"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14" fontId="3" fillId="3" borderId="11" xfId="0" applyNumberFormat="1" applyFont="1" applyFill="1" applyBorder="1" applyAlignment="1">
      <alignment horizontal="center" vertical="center" wrapText="1"/>
    </xf>
    <xf numFmtId="0" fontId="3" fillId="3" borderId="11" xfId="0" applyFont="1" applyFill="1" applyBorder="1" applyAlignment="1">
      <alignment vertical="center" wrapText="1"/>
    </xf>
    <xf numFmtId="14" fontId="5" fillId="0" borderId="23"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3"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14" fontId="1" fillId="3" borderId="24" xfId="0" applyNumberFormat="1" applyFont="1" applyFill="1" applyBorder="1" applyAlignment="1">
      <alignment horizontal="center" vertical="center" wrapText="1"/>
    </xf>
    <xf numFmtId="0" fontId="1" fillId="3" borderId="24" xfId="0" applyFont="1" applyFill="1" applyBorder="1" applyAlignment="1">
      <alignment horizontal="center" vertical="center" wrapText="1"/>
    </xf>
    <xf numFmtId="14" fontId="5" fillId="3" borderId="9" xfId="0" applyNumberFormat="1" applyFont="1" applyFill="1" applyBorder="1" applyAlignment="1">
      <alignment horizontal="center" vertical="center" wrapText="1"/>
    </xf>
    <xf numFmtId="2" fontId="2" fillId="3" borderId="23" xfId="0" applyNumberFormat="1" applyFont="1" applyFill="1" applyBorder="1" applyAlignment="1">
      <alignment horizontal="center" vertical="center" wrapText="1"/>
    </xf>
    <xf numFmtId="14" fontId="5" fillId="0" borderId="23"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4" fontId="5" fillId="3" borderId="23" xfId="0" applyNumberFormat="1" applyFont="1" applyFill="1" applyBorder="1" applyAlignment="1">
      <alignment horizontal="center" vertical="center" wrapText="1"/>
    </xf>
    <xf numFmtId="14" fontId="5" fillId="3" borderId="11" xfId="0" applyNumberFormat="1" applyFont="1" applyFill="1" applyBorder="1" applyAlignment="1">
      <alignment horizontal="center" vertical="center" wrapText="1"/>
    </xf>
    <xf numFmtId="14" fontId="5" fillId="3" borderId="7" xfId="0" applyNumberFormat="1" applyFont="1" applyFill="1" applyBorder="1" applyAlignment="1">
      <alignment horizontal="center" vertical="center" wrapText="1"/>
    </xf>
    <xf numFmtId="14" fontId="3" fillId="5" borderId="11" xfId="0" applyNumberFormat="1" applyFont="1" applyFill="1" applyBorder="1" applyAlignment="1">
      <alignment horizontal="center" vertical="center" wrapText="1"/>
    </xf>
    <xf numFmtId="14" fontId="3" fillId="3" borderId="11" xfId="0" applyNumberFormat="1" applyFont="1" applyFill="1" applyBorder="1" applyAlignment="1">
      <alignment horizontal="center" vertical="center" wrapText="1"/>
    </xf>
    <xf numFmtId="0" fontId="1" fillId="3" borderId="7" xfId="0" applyFont="1" applyFill="1" applyBorder="1" applyAlignment="1">
      <alignment horizontal="center" vertical="top" wrapText="1"/>
    </xf>
    <xf numFmtId="0" fontId="5" fillId="3" borderId="19" xfId="0" applyFont="1" applyFill="1" applyBorder="1" applyAlignment="1">
      <alignment horizontal="center" vertical="center" wrapText="1"/>
    </xf>
    <xf numFmtId="0" fontId="3" fillId="5" borderId="11" xfId="0" applyFont="1" applyFill="1" applyBorder="1" applyAlignment="1">
      <alignment horizontal="center" vertical="center"/>
    </xf>
    <xf numFmtId="0" fontId="3" fillId="5" borderId="39" xfId="0" applyFont="1" applyFill="1" applyBorder="1" applyAlignment="1">
      <alignment horizontal="center" vertical="top" wrapText="1"/>
    </xf>
    <xf numFmtId="167" fontId="3" fillId="3" borderId="11" xfId="0" applyNumberFormat="1" applyFont="1" applyFill="1" applyBorder="1" applyAlignment="1">
      <alignment horizontal="center" vertical="center" wrapText="1"/>
    </xf>
    <xf numFmtId="0" fontId="3" fillId="5" borderId="7" xfId="0" applyFont="1" applyFill="1" applyBorder="1" applyAlignment="1">
      <alignment horizontal="center" vertical="center"/>
    </xf>
    <xf numFmtId="0" fontId="3" fillId="5" borderId="7" xfId="0" applyFont="1" applyFill="1" applyBorder="1" applyAlignment="1">
      <alignment horizontal="center" vertical="top" wrapText="1"/>
    </xf>
    <xf numFmtId="14" fontId="3" fillId="5" borderId="7" xfId="0" applyNumberFormat="1" applyFont="1" applyFill="1" applyBorder="1" applyAlignment="1">
      <alignment horizontal="center" vertical="center" wrapText="1"/>
    </xf>
    <xf numFmtId="0" fontId="3" fillId="0" borderId="7" xfId="0" applyFont="1" applyBorder="1" applyAlignment="1">
      <alignment wrapText="1"/>
    </xf>
    <xf numFmtId="14" fontId="5" fillId="0" borderId="7" xfId="0" applyNumberFormat="1" applyFont="1" applyBorder="1" applyAlignment="1">
      <alignment horizontal="center" vertical="center"/>
    </xf>
    <xf numFmtId="0" fontId="3" fillId="0" borderId="7" xfId="0" applyFont="1" applyBorder="1" applyAlignment="1">
      <alignment horizontal="center" vertical="center" wrapText="1"/>
    </xf>
    <xf numFmtId="0" fontId="5" fillId="0" borderId="7" xfId="0" applyFont="1" applyBorder="1" applyAlignment="1">
      <alignment horizontal="center" vertical="center" wrapText="1"/>
    </xf>
    <xf numFmtId="14" fontId="3" fillId="3" borderId="9" xfId="0" applyNumberFormat="1" applyFont="1" applyFill="1" applyBorder="1" applyAlignment="1">
      <alignment horizontal="center" vertical="center" wrapText="1"/>
    </xf>
    <xf numFmtId="14" fontId="5" fillId="5" borderId="36" xfId="0" applyNumberFormat="1" applyFont="1" applyFill="1" applyBorder="1" applyAlignment="1">
      <alignment horizontal="center" vertical="center" wrapText="1"/>
    </xf>
    <xf numFmtId="168" fontId="12" fillId="0" borderId="36" xfId="0" applyNumberFormat="1" applyFont="1" applyFill="1" applyBorder="1" applyAlignment="1">
      <alignment horizontal="center" vertical="center" wrapText="1"/>
    </xf>
    <xf numFmtId="14" fontId="5" fillId="3" borderId="23" xfId="0" applyNumberFormat="1" applyFont="1" applyFill="1" applyBorder="1" applyAlignment="1">
      <alignment horizontal="center" vertical="center" wrapText="1"/>
    </xf>
    <xf numFmtId="4" fontId="1" fillId="3" borderId="7" xfId="0" applyNumberFormat="1" applyFont="1" applyFill="1" applyBorder="1" applyAlignment="1">
      <alignment horizontal="center" vertical="center" wrapText="1"/>
    </xf>
    <xf numFmtId="4" fontId="1" fillId="3" borderId="7" xfId="0" applyNumberFormat="1" applyFont="1" applyFill="1" applyBorder="1" applyAlignment="1">
      <alignment horizontal="center" vertical="center"/>
    </xf>
    <xf numFmtId="14" fontId="1" fillId="3" borderId="24"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5" fillId="3" borderId="20" xfId="0" applyFont="1" applyFill="1" applyBorder="1" applyAlignment="1">
      <alignment horizontal="center" vertical="center" wrapText="1"/>
    </xf>
    <xf numFmtId="14" fontId="1" fillId="3" borderId="7" xfId="0" applyNumberFormat="1" applyFont="1" applyFill="1" applyBorder="1" applyAlignment="1">
      <alignment horizontal="center" vertical="center" wrapText="1"/>
    </xf>
    <xf numFmtId="0" fontId="1" fillId="0" borderId="23" xfId="0" applyFont="1" applyBorder="1" applyAlignment="1">
      <alignment horizontal="center" vertical="center" wrapText="1"/>
    </xf>
    <xf numFmtId="0" fontId="5" fillId="3" borderId="7" xfId="0" applyFont="1" applyFill="1" applyBorder="1" applyAlignment="1">
      <alignment horizontal="center" vertical="center" wrapText="1"/>
    </xf>
    <xf numFmtId="14" fontId="5" fillId="3" borderId="7"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14" fontId="1" fillId="0" borderId="24" xfId="0" applyNumberFormat="1" applyFont="1" applyFill="1" applyBorder="1" applyAlignment="1">
      <alignment horizontal="center" vertical="center" wrapText="1"/>
    </xf>
    <xf numFmtId="168" fontId="12" fillId="0" borderId="26" xfId="0" applyNumberFormat="1" applyFont="1" applyFill="1" applyBorder="1" applyAlignment="1">
      <alignment horizontal="center" vertical="center" wrapText="1"/>
    </xf>
    <xf numFmtId="168" fontId="2" fillId="3" borderId="23" xfId="0" applyNumberFormat="1" applyFont="1" applyFill="1" applyBorder="1" applyAlignment="1">
      <alignment horizontal="center" vertical="center" wrapText="1"/>
    </xf>
    <xf numFmtId="4" fontId="12" fillId="0" borderId="8" xfId="0" applyNumberFormat="1" applyFont="1" applyFill="1" applyBorder="1" applyAlignment="1">
      <alignment horizontal="center" vertical="center" wrapText="1"/>
    </xf>
    <xf numFmtId="2" fontId="12" fillId="3" borderId="8" xfId="0" applyNumberFormat="1" applyFont="1" applyFill="1" applyBorder="1" applyAlignment="1">
      <alignment horizontal="center" vertical="center" wrapText="1"/>
    </xf>
    <xf numFmtId="14" fontId="5" fillId="3" borderId="9" xfId="0" applyNumberFormat="1" applyFont="1" applyFill="1" applyBorder="1" applyAlignment="1">
      <alignment horizontal="center" vertical="center" wrapText="1"/>
    </xf>
    <xf numFmtId="14" fontId="1" fillId="3" borderId="23" xfId="0" applyNumberFormat="1" applyFont="1" applyFill="1" applyBorder="1" applyAlignment="1">
      <alignment horizontal="center" vertical="center"/>
    </xf>
    <xf numFmtId="14" fontId="1" fillId="3" borderId="7" xfId="0" applyNumberFormat="1" applyFont="1" applyFill="1" applyBorder="1" applyAlignment="1">
      <alignment horizontal="center" vertical="center" wrapText="1"/>
    </xf>
    <xf numFmtId="14" fontId="1" fillId="3" borderId="23" xfId="0" applyNumberFormat="1" applyFont="1" applyFill="1" applyBorder="1" applyAlignment="1">
      <alignment vertical="center"/>
    </xf>
    <xf numFmtId="14" fontId="1" fillId="3" borderId="9" xfId="0" applyNumberFormat="1" applyFont="1" applyFill="1" applyBorder="1" applyAlignment="1">
      <alignment vertical="center"/>
    </xf>
    <xf numFmtId="0" fontId="8" fillId="3" borderId="7" xfId="0" applyFont="1" applyFill="1" applyBorder="1" applyAlignment="1">
      <alignment horizontal="center" vertical="center" wrapText="1"/>
    </xf>
    <xf numFmtId="14" fontId="5" fillId="0" borderId="11" xfId="0" applyNumberFormat="1" applyFont="1" applyBorder="1" applyAlignment="1">
      <alignment horizontal="center" vertical="center" wrapText="1"/>
    </xf>
    <xf numFmtId="14" fontId="1" fillId="0" borderId="11"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1" fillId="0" borderId="23" xfId="0" applyFont="1" applyFill="1" applyBorder="1" applyAlignment="1">
      <alignment vertical="top" wrapText="1"/>
    </xf>
    <xf numFmtId="169" fontId="5" fillId="0" borderId="23" xfId="0" applyNumberFormat="1" applyFont="1" applyBorder="1" applyAlignment="1">
      <alignment horizontal="center" vertical="center" wrapText="1"/>
    </xf>
    <xf numFmtId="14" fontId="8" fillId="0" borderId="23" xfId="0" applyNumberFormat="1" applyFont="1" applyBorder="1" applyAlignment="1">
      <alignment horizontal="center" vertical="center" wrapText="1"/>
    </xf>
    <xf numFmtId="0" fontId="5" fillId="3" borderId="18" xfId="0" applyFont="1" applyFill="1" applyBorder="1" applyAlignment="1">
      <alignment horizontal="center" vertical="center" wrapText="1"/>
    </xf>
    <xf numFmtId="14" fontId="8" fillId="0" borderId="23" xfId="0" applyNumberFormat="1" applyFont="1" applyFill="1" applyBorder="1" applyAlignment="1">
      <alignment horizontal="center" vertical="center" wrapText="1"/>
    </xf>
    <xf numFmtId="14" fontId="5" fillId="0" borderId="23" xfId="0" applyNumberFormat="1" applyFont="1" applyBorder="1" applyAlignment="1">
      <alignment horizontal="center" vertical="center" wrapText="1"/>
    </xf>
    <xf numFmtId="2" fontId="5" fillId="0" borderId="23" xfId="0" applyNumberFormat="1" applyFont="1" applyBorder="1" applyAlignment="1">
      <alignment horizontal="center" vertical="center" wrapText="1"/>
    </xf>
    <xf numFmtId="14" fontId="1" fillId="0" borderId="11" xfId="0" applyNumberFormat="1" applyFont="1" applyBorder="1" applyAlignment="1">
      <alignment horizontal="center" vertical="center" wrapText="1"/>
    </xf>
    <xf numFmtId="14" fontId="5" fillId="3" borderId="9"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14" fontId="1" fillId="3" borderId="9" xfId="0" applyNumberFormat="1" applyFont="1" applyFill="1" applyBorder="1" applyAlignment="1">
      <alignment horizontal="center" vertical="center" wrapText="1"/>
    </xf>
    <xf numFmtId="14" fontId="1" fillId="3" borderId="7"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24" xfId="0" applyFont="1" applyFill="1" applyBorder="1" applyAlignment="1">
      <alignment horizontal="center" vertical="center" wrapText="1"/>
    </xf>
    <xf numFmtId="14" fontId="8" fillId="3" borderId="7" xfId="0" applyNumberFormat="1" applyFont="1" applyFill="1" applyBorder="1" applyAlignment="1">
      <alignment horizontal="center" vertical="center"/>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14" fontId="8" fillId="0" borderId="9" xfId="0" applyNumberFormat="1" applyFont="1" applyFill="1" applyBorder="1" applyAlignment="1">
      <alignment horizontal="center" vertical="center" wrapText="1"/>
    </xf>
    <xf numFmtId="14" fontId="8" fillId="0"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3" borderId="9" xfId="0" applyFont="1" applyFill="1" applyBorder="1" applyAlignment="1">
      <alignment horizontal="center" vertical="center" wrapText="1"/>
    </xf>
    <xf numFmtId="4" fontId="8" fillId="3" borderId="7" xfId="0" applyNumberFormat="1" applyFont="1" applyFill="1" applyBorder="1" applyAlignment="1">
      <alignment horizontal="center" vertical="center" wrapText="1"/>
    </xf>
    <xf numFmtId="0" fontId="1" fillId="0" borderId="0" xfId="0" applyFont="1" applyBorder="1" applyAlignment="1">
      <alignment horizontal="center" vertical="center"/>
    </xf>
    <xf numFmtId="0" fontId="2" fillId="6" borderId="15" xfId="0" applyFont="1" applyFill="1" applyBorder="1" applyAlignment="1">
      <alignment horizontal="right" vertical="center" wrapText="1"/>
    </xf>
    <xf numFmtId="0" fontId="2" fillId="6" borderId="7" xfId="0" applyFont="1" applyFill="1" applyBorder="1" applyAlignment="1">
      <alignment horizontal="right" vertical="center" wrapText="1"/>
    </xf>
    <xf numFmtId="165" fontId="5" fillId="0" borderId="11" xfId="0" applyNumberFormat="1" applyFont="1" applyFill="1" applyBorder="1" applyAlignment="1">
      <alignment horizontal="center" vertical="center" wrapText="1"/>
    </xf>
    <xf numFmtId="165" fontId="5" fillId="0" borderId="9" xfId="0" applyNumberFormat="1" applyFont="1" applyFill="1" applyBorder="1" applyAlignment="1">
      <alignment horizontal="center" vertical="center" wrapText="1"/>
    </xf>
    <xf numFmtId="168" fontId="5" fillId="0" borderId="11" xfId="0" applyNumberFormat="1" applyFont="1" applyFill="1" applyBorder="1" applyAlignment="1">
      <alignment horizontal="center" vertical="center" wrapText="1"/>
    </xf>
    <xf numFmtId="168" fontId="5" fillId="0" borderId="9" xfId="0" applyNumberFormat="1" applyFont="1" applyFill="1" applyBorder="1" applyAlignment="1">
      <alignment horizontal="center" vertical="center" wrapText="1"/>
    </xf>
    <xf numFmtId="165" fontId="2" fillId="3" borderId="7" xfId="0" applyNumberFormat="1" applyFont="1" applyFill="1" applyBorder="1" applyAlignment="1">
      <alignment horizontal="center"/>
    </xf>
    <xf numFmtId="14" fontId="1" fillId="0" borderId="11"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3" xfId="0" applyFont="1" applyFill="1" applyBorder="1" applyAlignment="1">
      <alignment horizontal="center" vertical="center" wrapText="1"/>
    </xf>
    <xf numFmtId="168" fontId="2" fillId="3" borderId="24" xfId="0" applyNumberFormat="1" applyFont="1" applyFill="1" applyBorder="1" applyAlignment="1">
      <alignment horizontal="center"/>
    </xf>
    <xf numFmtId="168" fontId="2" fillId="3" borderId="22" xfId="0" applyNumberFormat="1" applyFont="1" applyFill="1" applyBorder="1" applyAlignment="1">
      <alignment horizontal="center"/>
    </xf>
    <xf numFmtId="168" fontId="2" fillId="3" borderId="15" xfId="0" applyNumberFormat="1" applyFont="1" applyFill="1" applyBorder="1" applyAlignment="1">
      <alignment horizontal="center"/>
    </xf>
    <xf numFmtId="14" fontId="1" fillId="0" borderId="7" xfId="0" applyNumberFormat="1" applyFont="1" applyFill="1" applyBorder="1" applyAlignment="1">
      <alignment horizontal="center" vertical="center" wrapText="1"/>
    </xf>
    <xf numFmtId="0" fontId="1" fillId="0" borderId="7" xfId="0" applyFont="1" applyFill="1" applyBorder="1"/>
    <xf numFmtId="168" fontId="2" fillId="3" borderId="25" xfId="0" applyNumberFormat="1" applyFont="1" applyFill="1" applyBorder="1" applyAlignment="1">
      <alignment horizontal="center" vertical="center" wrapText="1"/>
    </xf>
    <xf numFmtId="168" fontId="2" fillId="3" borderId="27" xfId="0" applyNumberFormat="1" applyFont="1" applyFill="1" applyBorder="1" applyAlignment="1">
      <alignment horizontal="center" vertical="center" wrapText="1"/>
    </xf>
    <xf numFmtId="168" fontId="2" fillId="3" borderId="26"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168" fontId="12" fillId="3" borderId="25" xfId="0" applyNumberFormat="1" applyFont="1" applyFill="1" applyBorder="1" applyAlignment="1">
      <alignment horizontal="center" vertical="center" wrapText="1"/>
    </xf>
    <xf numFmtId="168" fontId="12" fillId="3" borderId="27" xfId="0" applyNumberFormat="1" applyFont="1" applyFill="1" applyBorder="1" applyAlignment="1">
      <alignment horizontal="center" vertical="center" wrapText="1"/>
    </xf>
    <xf numFmtId="168" fontId="12" fillId="3" borderId="26"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9" xfId="0" applyFont="1" applyFill="1" applyBorder="1" applyAlignment="1">
      <alignment horizontal="center" vertical="center" wrapText="1"/>
    </xf>
    <xf numFmtId="172" fontId="1" fillId="0" borderId="11" xfId="0" applyNumberFormat="1" applyFont="1" applyFill="1" applyBorder="1" applyAlignment="1">
      <alignment horizontal="center" vertical="center" wrapText="1"/>
    </xf>
    <xf numFmtId="172" fontId="1" fillId="0" borderId="9" xfId="0" applyNumberFormat="1" applyFont="1" applyFill="1" applyBorder="1" applyAlignment="1">
      <alignment horizontal="center" vertical="center" wrapText="1"/>
    </xf>
    <xf numFmtId="165" fontId="1" fillId="0" borderId="11"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8" fontId="1" fillId="0" borderId="11" xfId="0" applyNumberFormat="1" applyFont="1" applyFill="1" applyBorder="1" applyAlignment="1">
      <alignment horizontal="center" vertical="center" wrapText="1"/>
    </xf>
    <xf numFmtId="168" fontId="1" fillId="0" borderId="9" xfId="0" applyNumberFormat="1" applyFont="1" applyFill="1" applyBorder="1" applyAlignment="1">
      <alignment horizontal="center" vertical="center" wrapText="1"/>
    </xf>
    <xf numFmtId="168" fontId="1" fillId="0" borderId="7" xfId="0" applyNumberFormat="1" applyFont="1" applyFill="1" applyBorder="1" applyAlignment="1">
      <alignment horizontal="center" vertical="center" wrapText="1"/>
    </xf>
    <xf numFmtId="169" fontId="1" fillId="0" borderId="11" xfId="0" applyNumberFormat="1" applyFont="1" applyFill="1" applyBorder="1" applyAlignment="1">
      <alignment horizontal="center" vertical="center" wrapText="1"/>
    </xf>
    <xf numFmtId="169" fontId="1" fillId="0" borderId="9" xfId="0" applyNumberFormat="1" applyFont="1" applyFill="1" applyBorder="1" applyAlignment="1">
      <alignment horizontal="center" vertical="center" wrapText="1"/>
    </xf>
    <xf numFmtId="14" fontId="1" fillId="0" borderId="23" xfId="0" applyNumberFormat="1" applyFont="1" applyFill="1" applyBorder="1" applyAlignment="1">
      <alignment horizontal="center" vertical="center" wrapText="1"/>
    </xf>
    <xf numFmtId="0" fontId="1" fillId="0" borderId="9" xfId="0" applyFont="1" applyFill="1" applyBorder="1"/>
    <xf numFmtId="14" fontId="5" fillId="0" borderId="23"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8" fillId="3" borderId="23" xfId="0" applyFont="1" applyFill="1" applyBorder="1" applyAlignment="1">
      <alignment horizontal="center" wrapText="1"/>
    </xf>
    <xf numFmtId="0" fontId="8" fillId="3" borderId="9" xfId="0" applyFont="1" applyFill="1" applyBorder="1" applyAlignment="1">
      <alignment horizont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165" fontId="1" fillId="0" borderId="9" xfId="0" applyNumberFormat="1" applyFont="1" applyFill="1" applyBorder="1" applyAlignment="1">
      <alignment horizontal="center" vertical="center" wrapText="1"/>
    </xf>
    <xf numFmtId="0" fontId="5" fillId="3" borderId="23" xfId="0" applyFont="1" applyFill="1" applyBorder="1" applyAlignment="1">
      <alignment horizontal="center" vertical="top" wrapText="1"/>
    </xf>
    <xf numFmtId="0" fontId="5" fillId="3" borderId="9" xfId="0" applyFont="1" applyFill="1" applyBorder="1" applyAlignment="1">
      <alignment horizontal="center" vertical="top" wrapText="1"/>
    </xf>
    <xf numFmtId="2" fontId="5" fillId="0" borderId="23" xfId="0" applyNumberFormat="1" applyFont="1" applyFill="1" applyBorder="1" applyAlignment="1">
      <alignment horizontal="center" vertical="center" wrapText="1"/>
    </xf>
    <xf numFmtId="14" fontId="1" fillId="3" borderId="8" xfId="0" applyNumberFormat="1" applyFont="1" applyFill="1" applyBorder="1" applyAlignment="1">
      <alignment horizontal="center" vertical="center" wrapText="1"/>
    </xf>
    <xf numFmtId="14" fontId="1" fillId="3" borderId="11" xfId="0" applyNumberFormat="1" applyFont="1" applyFill="1" applyBorder="1" applyAlignment="1">
      <alignment horizontal="center" vertical="center" wrapText="1"/>
    </xf>
    <xf numFmtId="14" fontId="1" fillId="3" borderId="9" xfId="0" applyNumberFormat="1"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9" xfId="0" applyFont="1" applyFill="1" applyBorder="1" applyAlignment="1">
      <alignment horizontal="center" vertical="center"/>
    </xf>
    <xf numFmtId="168" fontId="3" fillId="3" borderId="23" xfId="0" applyNumberFormat="1" applyFont="1" applyFill="1" applyBorder="1" applyAlignment="1">
      <alignment horizontal="center" vertical="center" wrapText="1"/>
    </xf>
    <xf numFmtId="168" fontId="3" fillId="3" borderId="9" xfId="0" applyNumberFormat="1" applyFont="1" applyFill="1" applyBorder="1" applyAlignment="1">
      <alignment horizontal="center" vertical="center" wrapText="1"/>
    </xf>
    <xf numFmtId="14" fontId="3" fillId="0" borderId="23"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2" fontId="3" fillId="0" borderId="2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9" xfId="0" applyNumberFormat="1" applyFont="1" applyFill="1" applyBorder="1" applyAlignment="1">
      <alignment horizontal="center" vertical="center" wrapText="1"/>
    </xf>
    <xf numFmtId="14" fontId="1" fillId="3" borderId="23" xfId="0" applyNumberFormat="1" applyFont="1" applyFill="1" applyBorder="1" applyAlignment="1">
      <alignment horizontal="left" vertical="center" wrapText="1"/>
    </xf>
    <xf numFmtId="14" fontId="1" fillId="3" borderId="9" xfId="0" applyNumberFormat="1" applyFont="1" applyFill="1" applyBorder="1" applyAlignment="1">
      <alignment horizontal="left" vertical="center" wrapText="1"/>
    </xf>
    <xf numFmtId="0" fontId="1" fillId="0" borderId="23" xfId="0" applyFont="1" applyFill="1" applyBorder="1" applyAlignment="1">
      <alignment horizontal="center" vertical="center" wrapText="1"/>
    </xf>
    <xf numFmtId="14" fontId="5" fillId="3" borderId="23" xfId="0" applyNumberFormat="1" applyFont="1" applyFill="1" applyBorder="1" applyAlignment="1">
      <alignment horizontal="center" vertical="center" wrapText="1"/>
    </xf>
    <xf numFmtId="14" fontId="5" fillId="3" borderId="9" xfId="0" applyNumberFormat="1"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9" xfId="0" applyFont="1" applyFill="1" applyBorder="1" applyAlignment="1">
      <alignment horizontal="center" vertical="center" wrapText="1"/>
    </xf>
    <xf numFmtId="14" fontId="1" fillId="0" borderId="11" xfId="0" applyNumberFormat="1" applyFont="1" applyBorder="1" applyAlignment="1">
      <alignment vertical="center" wrapText="1"/>
    </xf>
    <xf numFmtId="14" fontId="1" fillId="0" borderId="9" xfId="0" applyNumberFormat="1" applyFont="1" applyBorder="1" applyAlignment="1">
      <alignment vertical="center" wrapText="1"/>
    </xf>
    <xf numFmtId="14" fontId="1" fillId="0" borderId="11" xfId="0" applyNumberFormat="1" applyFont="1" applyBorder="1" applyAlignment="1">
      <alignment horizontal="center" vertical="center" wrapText="1"/>
    </xf>
    <xf numFmtId="14" fontId="1" fillId="0" borderId="9" xfId="0" applyNumberFormat="1" applyFont="1" applyBorder="1" applyAlignment="1">
      <alignment horizontal="center" vertical="center" wrapText="1"/>
    </xf>
    <xf numFmtId="164" fontId="5" fillId="0" borderId="11" xfId="2" applyFont="1" applyBorder="1" applyAlignment="1">
      <alignment horizontal="center" vertical="center" wrapText="1"/>
    </xf>
    <xf numFmtId="164" fontId="5" fillId="0" borderId="9" xfId="2" applyFont="1" applyBorder="1" applyAlignment="1">
      <alignment horizontal="center" vertical="center" wrapText="1"/>
    </xf>
    <xf numFmtId="14" fontId="5" fillId="0" borderId="11" xfId="0" applyNumberFormat="1" applyFont="1" applyFill="1" applyBorder="1" applyAlignment="1">
      <alignment horizontal="center" vertical="center" wrapText="1"/>
    </xf>
    <xf numFmtId="14" fontId="3" fillId="3" borderId="20" xfId="0" applyNumberFormat="1" applyFont="1" applyFill="1" applyBorder="1" applyAlignment="1">
      <alignment horizontal="center" vertical="center" wrapText="1"/>
    </xf>
    <xf numFmtId="14" fontId="3" fillId="3" borderId="11" xfId="0" applyNumberFormat="1" applyFont="1" applyFill="1" applyBorder="1" applyAlignment="1">
      <alignment horizontal="center" vertical="center" wrapText="1"/>
    </xf>
    <xf numFmtId="14" fontId="3" fillId="3" borderId="9" xfId="0" applyNumberFormat="1"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9" xfId="0" applyFont="1" applyFill="1" applyBorder="1" applyAlignment="1">
      <alignment horizontal="center" vertical="center" wrapText="1"/>
    </xf>
    <xf numFmtId="14" fontId="5" fillId="0" borderId="23" xfId="0" applyNumberFormat="1" applyFont="1" applyBorder="1" applyAlignment="1">
      <alignment horizontal="center" vertical="center" wrapText="1"/>
    </xf>
    <xf numFmtId="14" fontId="5" fillId="0" borderId="9" xfId="0" applyNumberFormat="1" applyFont="1" applyBorder="1" applyAlignment="1">
      <alignment horizontal="center" vertical="center" wrapText="1"/>
    </xf>
    <xf numFmtId="14" fontId="3" fillId="0" borderId="20"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14" fontId="3" fillId="0" borderId="9"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1" fillId="0" borderId="23"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9" xfId="0" applyFont="1" applyFill="1" applyBorder="1" applyAlignment="1">
      <alignment horizontal="left" vertical="center" wrapText="1"/>
    </xf>
    <xf numFmtId="0" fontId="5" fillId="3" borderId="23" xfId="0" applyFont="1" applyFill="1" applyBorder="1" applyAlignment="1">
      <alignment horizontal="center" vertical="center" wrapText="1"/>
    </xf>
    <xf numFmtId="14" fontId="5" fillId="3" borderId="11" xfId="0" applyNumberFormat="1" applyFont="1" applyFill="1" applyBorder="1" applyAlignment="1">
      <alignment horizontal="center" vertical="center" wrapText="1"/>
    </xf>
    <xf numFmtId="4" fontId="5" fillId="3" borderId="23" xfId="0" applyNumberFormat="1" applyFont="1" applyFill="1" applyBorder="1" applyAlignment="1">
      <alignment horizontal="center" vertical="center"/>
    </xf>
    <xf numFmtId="4" fontId="5" fillId="3" borderId="11" xfId="0" applyNumberFormat="1" applyFont="1" applyFill="1" applyBorder="1" applyAlignment="1">
      <alignment horizontal="center" vertical="center"/>
    </xf>
    <xf numFmtId="4" fontId="5" fillId="3" borderId="9" xfId="0" applyNumberFormat="1" applyFont="1" applyFill="1" applyBorder="1" applyAlignment="1">
      <alignment horizontal="center" vertical="center"/>
    </xf>
    <xf numFmtId="0" fontId="10" fillId="0" borderId="12" xfId="0" applyFont="1" applyBorder="1" applyAlignment="1">
      <alignment horizontal="center" vertical="center" wrapText="1"/>
    </xf>
    <xf numFmtId="4" fontId="5" fillId="0" borderId="9"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168" fontId="5" fillId="0" borderId="11" xfId="1" applyNumberFormat="1" applyFont="1" applyFill="1" applyBorder="1" applyAlignment="1">
      <alignment horizontal="center" vertical="center" wrapText="1"/>
    </xf>
    <xf numFmtId="168" fontId="5" fillId="0" borderId="9" xfId="1" applyNumberFormat="1" applyFont="1" applyFill="1" applyBorder="1" applyAlignment="1">
      <alignment horizontal="center" vertical="center" wrapText="1"/>
    </xf>
    <xf numFmtId="0" fontId="5"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14" fontId="3" fillId="5" borderId="20" xfId="0" applyNumberFormat="1" applyFont="1" applyFill="1" applyBorder="1" applyAlignment="1">
      <alignment horizontal="center" vertical="center" wrapText="1"/>
    </xf>
    <xf numFmtId="14" fontId="3" fillId="5" borderId="11" xfId="0" applyNumberFormat="1" applyFont="1" applyFill="1" applyBorder="1" applyAlignment="1">
      <alignment horizontal="center" vertical="center" wrapText="1"/>
    </xf>
    <xf numFmtId="14" fontId="3" fillId="5" borderId="9" xfId="0" applyNumberFormat="1" applyFont="1" applyFill="1" applyBorder="1" applyAlignment="1">
      <alignment horizontal="center" vertical="center" wrapText="1"/>
    </xf>
    <xf numFmtId="168" fontId="5" fillId="3" borderId="20" xfId="1" applyNumberFormat="1" applyFont="1" applyFill="1" applyBorder="1" applyAlignment="1">
      <alignment horizontal="center" vertical="center" wrapText="1"/>
    </xf>
    <xf numFmtId="168" fontId="5" fillId="3" borderId="11" xfId="1" applyNumberFormat="1" applyFont="1" applyFill="1" applyBorder="1" applyAlignment="1">
      <alignment horizontal="center" vertical="center" wrapText="1"/>
    </xf>
    <xf numFmtId="168" fontId="5" fillId="3" borderId="9" xfId="1" applyNumberFormat="1" applyFont="1" applyFill="1" applyBorder="1" applyAlignment="1">
      <alignment horizontal="center" vertical="center" wrapText="1"/>
    </xf>
    <xf numFmtId="14" fontId="5" fillId="0" borderId="20" xfId="0" applyNumberFormat="1" applyFont="1" applyFill="1" applyBorder="1" applyAlignment="1">
      <alignment horizontal="center" vertical="center" wrapText="1"/>
    </xf>
    <xf numFmtId="165" fontId="1" fillId="0" borderId="20" xfId="0" applyNumberFormat="1" applyFont="1" applyFill="1" applyBorder="1" applyAlignment="1">
      <alignment horizontal="center" vertical="center" wrapText="1"/>
    </xf>
    <xf numFmtId="168" fontId="1" fillId="0" borderId="20"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4" fontId="12" fillId="0" borderId="25" xfId="0" applyNumberFormat="1" applyFont="1" applyFill="1" applyBorder="1" applyAlignment="1">
      <alignment horizontal="center" vertical="center" wrapText="1"/>
    </xf>
    <xf numFmtId="4" fontId="12" fillId="0" borderId="27" xfId="0" applyNumberFormat="1" applyFont="1" applyFill="1" applyBorder="1" applyAlignment="1">
      <alignment horizontal="center" vertical="center" wrapText="1"/>
    </xf>
    <xf numFmtId="4" fontId="12" fillId="0" borderId="26" xfId="0" applyNumberFormat="1" applyFont="1" applyFill="1" applyBorder="1" applyAlignment="1">
      <alignment horizontal="center" vertical="center" wrapText="1"/>
    </xf>
    <xf numFmtId="0" fontId="3" fillId="5" borderId="21" xfId="0" applyFont="1" applyFill="1" applyBorder="1" applyAlignment="1">
      <alignment horizontal="center" vertical="center" wrapText="1"/>
    </xf>
    <xf numFmtId="168" fontId="5" fillId="0" borderId="2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65" fontId="1" fillId="3" borderId="7"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1" xfId="0" applyFont="1" applyFill="1" applyBorder="1" applyAlignment="1">
      <alignment horizontal="center" vertical="center" wrapText="1"/>
    </xf>
    <xf numFmtId="14" fontId="5" fillId="3" borderId="7" xfId="0" applyNumberFormat="1" applyFont="1" applyFill="1" applyBorder="1" applyAlignment="1">
      <alignment horizontal="center" vertical="center" wrapText="1"/>
    </xf>
    <xf numFmtId="168" fontId="1" fillId="0" borderId="0" xfId="0" applyNumberFormat="1" applyFont="1" applyFill="1" applyBorder="1" applyAlignment="1">
      <alignment horizontal="center" vertical="center" wrapText="1"/>
    </xf>
    <xf numFmtId="168" fontId="1" fillId="0" borderId="38"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14" fontId="5" fillId="3" borderId="20" xfId="0" applyNumberFormat="1" applyFont="1" applyFill="1" applyBorder="1" applyAlignment="1">
      <alignment horizontal="center" vertical="center" wrapText="1"/>
    </xf>
    <xf numFmtId="169" fontId="1" fillId="3" borderId="20" xfId="0" applyNumberFormat="1" applyFont="1" applyFill="1" applyBorder="1" applyAlignment="1">
      <alignment horizontal="center" vertical="center" wrapText="1"/>
    </xf>
    <xf numFmtId="169" fontId="1" fillId="3" borderId="11" xfId="0" applyNumberFormat="1" applyFont="1" applyFill="1" applyBorder="1" applyAlignment="1">
      <alignment horizontal="center" vertical="center" wrapText="1"/>
    </xf>
    <xf numFmtId="169" fontId="1" fillId="3" borderId="9" xfId="0" applyNumberFormat="1" applyFont="1" applyFill="1" applyBorder="1" applyAlignment="1">
      <alignment horizontal="center" vertical="center" wrapText="1"/>
    </xf>
    <xf numFmtId="165" fontId="1" fillId="3" borderId="15" xfId="0" applyNumberFormat="1" applyFont="1" applyFill="1" applyBorder="1" applyAlignment="1">
      <alignment horizontal="center" vertical="center" wrapText="1"/>
    </xf>
    <xf numFmtId="0" fontId="2" fillId="2" borderId="44" xfId="0" applyFont="1" applyFill="1" applyBorder="1" applyAlignment="1">
      <alignment horizontal="center" vertical="center" wrapText="1"/>
    </xf>
    <xf numFmtId="0" fontId="3" fillId="5" borderId="23"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23" xfId="0" applyFont="1" applyFill="1" applyBorder="1" applyAlignment="1">
      <alignment horizontal="center" vertical="top" wrapText="1"/>
    </xf>
    <xf numFmtId="0" fontId="3" fillId="5" borderId="9" xfId="0" applyFont="1" applyFill="1" applyBorder="1" applyAlignment="1">
      <alignment horizontal="center" vertical="top"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4" fontId="1" fillId="0" borderId="20" xfId="0" applyNumberFormat="1" applyFont="1" applyBorder="1" applyAlignment="1">
      <alignment horizontal="center" vertical="center"/>
    </xf>
    <xf numFmtId="4" fontId="1" fillId="0" borderId="9" xfId="0" applyNumberFormat="1" applyFont="1" applyBorder="1" applyAlignment="1">
      <alignment horizontal="center" vertical="center"/>
    </xf>
    <xf numFmtId="14" fontId="5" fillId="3" borderId="23" xfId="0" applyNumberFormat="1" applyFont="1" applyFill="1" applyBorder="1" applyAlignment="1">
      <alignment horizontal="center" vertical="center"/>
    </xf>
    <xf numFmtId="14" fontId="5" fillId="3" borderId="9" xfId="0" applyNumberFormat="1" applyFont="1" applyFill="1" applyBorder="1" applyAlignment="1">
      <alignment horizontal="center" vertical="center"/>
    </xf>
    <xf numFmtId="2" fontId="5" fillId="3" borderId="23" xfId="0" applyNumberFormat="1" applyFont="1" applyFill="1" applyBorder="1" applyAlignment="1">
      <alignment horizontal="center" vertical="center" wrapText="1"/>
    </xf>
    <xf numFmtId="2" fontId="5" fillId="3" borderId="9" xfId="0" applyNumberFormat="1" applyFont="1" applyFill="1" applyBorder="1" applyAlignment="1">
      <alignment horizontal="center" vertical="center" wrapText="1"/>
    </xf>
    <xf numFmtId="165" fontId="1" fillId="3" borderId="11" xfId="0" applyNumberFormat="1" applyFont="1" applyFill="1" applyBorder="1" applyAlignment="1">
      <alignment horizontal="center" vertical="center" wrapText="1"/>
    </xf>
    <xf numFmtId="165" fontId="1" fillId="3" borderId="9" xfId="0" applyNumberFormat="1" applyFont="1" applyFill="1" applyBorder="1" applyAlignment="1">
      <alignment horizontal="center" vertical="center" wrapText="1"/>
    </xf>
    <xf numFmtId="14" fontId="3" fillId="3" borderId="23" xfId="0" applyNumberFormat="1" applyFont="1" applyFill="1" applyBorder="1" applyAlignment="1">
      <alignment horizontal="center" vertical="center" wrapText="1"/>
    </xf>
    <xf numFmtId="4" fontId="1" fillId="3" borderId="11" xfId="0" applyNumberFormat="1" applyFont="1" applyFill="1" applyBorder="1" applyAlignment="1">
      <alignment horizontal="center" vertical="center" wrapText="1"/>
    </xf>
    <xf numFmtId="4" fontId="1" fillId="3" borderId="9" xfId="0" applyNumberFormat="1" applyFont="1" applyFill="1" applyBorder="1" applyAlignment="1">
      <alignment horizontal="center" vertical="center" wrapText="1"/>
    </xf>
    <xf numFmtId="168" fontId="1" fillId="3" borderId="11" xfId="0" applyNumberFormat="1" applyFont="1" applyFill="1" applyBorder="1" applyAlignment="1">
      <alignment horizontal="center" vertical="center" wrapText="1"/>
    </xf>
    <xf numFmtId="168" fontId="1" fillId="3" borderId="9" xfId="0" applyNumberFormat="1" applyFont="1" applyFill="1" applyBorder="1" applyAlignment="1">
      <alignment horizontal="center" vertical="center" wrapText="1"/>
    </xf>
    <xf numFmtId="14" fontId="5" fillId="0" borderId="11" xfId="0" applyNumberFormat="1" applyFont="1" applyBorder="1" applyAlignment="1">
      <alignment horizontal="center" vertical="center" wrapText="1"/>
    </xf>
    <xf numFmtId="14" fontId="3" fillId="0" borderId="23" xfId="0" applyNumberFormat="1" applyFont="1" applyBorder="1" applyAlignment="1">
      <alignment horizontal="center" vertical="center" wrapText="1"/>
    </xf>
    <xf numFmtId="169" fontId="3" fillId="0" borderId="23" xfId="0" applyNumberFormat="1" applyFont="1" applyBorder="1" applyAlignment="1">
      <alignment horizontal="center" vertical="center" wrapText="1"/>
    </xf>
    <xf numFmtId="169" fontId="3" fillId="0" borderId="9" xfId="0" applyNumberFormat="1" applyFont="1" applyBorder="1" applyAlignment="1">
      <alignment horizontal="center" vertical="center" wrapText="1"/>
    </xf>
    <xf numFmtId="165" fontId="3" fillId="0" borderId="20" xfId="0" applyNumberFormat="1" applyFont="1" applyFill="1" applyBorder="1" applyAlignment="1">
      <alignment horizontal="center" vertical="center" wrapText="1"/>
    </xf>
    <xf numFmtId="165" fontId="3" fillId="0" borderId="11" xfId="0" applyNumberFormat="1" applyFont="1" applyFill="1" applyBorder="1" applyAlignment="1">
      <alignment horizontal="center" vertical="center" wrapText="1"/>
    </xf>
    <xf numFmtId="165" fontId="3" fillId="0" borderId="9" xfId="0" applyNumberFormat="1" applyFont="1" applyFill="1" applyBorder="1" applyAlignment="1">
      <alignment horizontal="center" vertical="center" wrapText="1"/>
    </xf>
    <xf numFmtId="14" fontId="5" fillId="0" borderId="20"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9" xfId="0" applyNumberFormat="1" applyFont="1" applyBorder="1" applyAlignment="1">
      <alignment horizontal="center" vertical="center" wrapText="1"/>
    </xf>
    <xf numFmtId="4" fontId="3" fillId="3" borderId="20"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3" fillId="3" borderId="9" xfId="0" applyNumberFormat="1" applyFont="1" applyFill="1" applyBorder="1" applyAlignment="1">
      <alignment horizontal="center" vertical="center" wrapText="1"/>
    </xf>
    <xf numFmtId="168" fontId="3" fillId="0" borderId="20" xfId="0" applyNumberFormat="1" applyFont="1" applyBorder="1" applyAlignment="1">
      <alignment horizontal="center" vertical="center" wrapText="1"/>
    </xf>
    <xf numFmtId="168" fontId="3" fillId="0" borderId="11" xfId="0" applyNumberFormat="1" applyFont="1" applyBorder="1" applyAlignment="1">
      <alignment horizontal="center" vertical="center" wrapText="1"/>
    </xf>
    <xf numFmtId="168" fontId="3" fillId="0" borderId="9" xfId="0" applyNumberFormat="1" applyFont="1" applyBorder="1" applyAlignment="1">
      <alignment horizontal="center" vertical="center" wrapText="1"/>
    </xf>
    <xf numFmtId="14" fontId="5" fillId="0" borderId="23" xfId="0" applyNumberFormat="1" applyFont="1" applyFill="1" applyBorder="1" applyAlignment="1">
      <alignment horizontal="center" vertical="center"/>
    </xf>
    <xf numFmtId="14" fontId="5" fillId="0" borderId="9" xfId="0" applyNumberFormat="1" applyFont="1" applyFill="1" applyBorder="1" applyAlignment="1">
      <alignment horizontal="center" vertical="center"/>
    </xf>
    <xf numFmtId="165" fontId="3" fillId="0" borderId="43" xfId="0" applyNumberFormat="1" applyFont="1" applyFill="1" applyBorder="1" applyAlignment="1">
      <alignment horizontal="center" vertical="center"/>
    </xf>
    <xf numFmtId="165" fontId="3" fillId="0" borderId="18" xfId="0" applyNumberFormat="1" applyFont="1" applyFill="1" applyBorder="1" applyAlignment="1">
      <alignment horizontal="center" vertical="center"/>
    </xf>
    <xf numFmtId="165" fontId="3" fillId="0" borderId="19" xfId="0" applyNumberFormat="1" applyFont="1" applyFill="1" applyBorder="1" applyAlignment="1">
      <alignment horizontal="center" vertical="center"/>
    </xf>
    <xf numFmtId="168" fontId="3" fillId="5" borderId="7" xfId="0" applyNumberFormat="1" applyFont="1" applyFill="1" applyBorder="1" applyAlignment="1">
      <alignment horizontal="center" vertical="center"/>
    </xf>
    <xf numFmtId="0" fontId="3" fillId="5" borderId="20" xfId="0" applyFont="1" applyFill="1" applyBorder="1" applyAlignment="1">
      <alignment horizontal="center" vertical="center" wrapText="1"/>
    </xf>
    <xf numFmtId="0" fontId="3" fillId="3" borderId="23" xfId="0" applyFont="1" applyFill="1" applyBorder="1" applyAlignment="1">
      <alignment horizontal="left" vertical="top" wrapText="1"/>
    </xf>
    <xf numFmtId="0" fontId="3" fillId="3" borderId="9" xfId="0" applyFont="1" applyFill="1" applyBorder="1" applyAlignment="1">
      <alignment horizontal="left" vertical="top" wrapText="1"/>
    </xf>
    <xf numFmtId="0" fontId="1" fillId="0" borderId="39" xfId="0" applyFont="1" applyFill="1" applyBorder="1" applyAlignment="1">
      <alignment horizontal="center" vertical="center" wrapText="1"/>
    </xf>
    <xf numFmtId="0" fontId="1" fillId="0" borderId="14" xfId="0" applyFont="1" applyFill="1" applyBorder="1" applyAlignment="1">
      <alignment horizontal="center" vertical="center" wrapText="1"/>
    </xf>
    <xf numFmtId="165" fontId="3" fillId="0" borderId="7"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170" fontId="2" fillId="3" borderId="28" xfId="0" applyNumberFormat="1" applyFont="1" applyFill="1" applyBorder="1" applyAlignment="1">
      <alignment horizontal="center" vertical="center" wrapText="1"/>
    </xf>
    <xf numFmtId="170" fontId="2" fillId="3" borderId="41" xfId="0" applyNumberFormat="1" applyFont="1" applyFill="1" applyBorder="1" applyAlignment="1">
      <alignment horizontal="center" vertical="center" wrapText="1"/>
    </xf>
    <xf numFmtId="170" fontId="2" fillId="3" borderId="29" xfId="0" applyNumberFormat="1"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14" fontId="3" fillId="0" borderId="20" xfId="0" applyNumberFormat="1" applyFont="1" applyFill="1" applyBorder="1" applyAlignment="1">
      <alignment horizontal="center" vertical="center" wrapText="1"/>
    </xf>
    <xf numFmtId="14" fontId="1" fillId="0" borderId="20" xfId="0" applyNumberFormat="1"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23" xfId="0" applyFont="1" applyBorder="1" applyAlignment="1">
      <alignment vertical="center" wrapText="1"/>
    </xf>
    <xf numFmtId="0" fontId="1" fillId="0" borderId="9" xfId="0" applyFont="1" applyBorder="1" applyAlignment="1">
      <alignment vertical="center"/>
    </xf>
    <xf numFmtId="0" fontId="1" fillId="0" borderId="11" xfId="0" applyFont="1" applyFill="1" applyBorder="1" applyAlignment="1">
      <alignment horizontal="center" vertical="center"/>
    </xf>
    <xf numFmtId="4" fontId="5" fillId="0" borderId="23" xfId="0" applyNumberFormat="1" applyFont="1" applyBorder="1" applyAlignment="1">
      <alignment horizontal="center" vertical="center" wrapText="1"/>
    </xf>
    <xf numFmtId="4" fontId="5" fillId="0" borderId="9" xfId="0" applyNumberFormat="1" applyFont="1" applyBorder="1" applyAlignment="1">
      <alignment horizontal="center" vertical="center" wrapText="1"/>
    </xf>
    <xf numFmtId="168" fontId="12" fillId="5" borderId="25" xfId="0" applyNumberFormat="1" applyFont="1" applyFill="1" applyBorder="1" applyAlignment="1">
      <alignment horizontal="center" vertical="center" wrapText="1"/>
    </xf>
    <xf numFmtId="168" fontId="12" fillId="5" borderId="27" xfId="0" applyNumberFormat="1" applyFont="1" applyFill="1" applyBorder="1" applyAlignment="1">
      <alignment horizontal="center" vertical="center" wrapText="1"/>
    </xf>
    <xf numFmtId="168" fontId="12" fillId="5" borderId="26" xfId="0" applyNumberFormat="1" applyFont="1" applyFill="1" applyBorder="1" applyAlignment="1">
      <alignment horizontal="center" vertical="center" wrapText="1"/>
    </xf>
    <xf numFmtId="172" fontId="1" fillId="3" borderId="23" xfId="0" applyNumberFormat="1" applyFont="1" applyFill="1" applyBorder="1" applyAlignment="1">
      <alignment horizontal="center" vertical="center" wrapText="1"/>
    </xf>
    <xf numFmtId="172" fontId="1" fillId="3" borderId="11" xfId="0" applyNumberFormat="1" applyFont="1" applyFill="1" applyBorder="1" applyAlignment="1">
      <alignment horizontal="center" vertical="center" wrapText="1"/>
    </xf>
    <xf numFmtId="172" fontId="1" fillId="3" borderId="9" xfId="0" applyNumberFormat="1" applyFont="1" applyFill="1" applyBorder="1" applyAlignment="1">
      <alignment horizontal="center" vertical="center" wrapText="1"/>
    </xf>
    <xf numFmtId="14" fontId="1" fillId="3" borderId="7" xfId="0" applyNumberFormat="1" applyFont="1" applyFill="1" applyBorder="1" applyAlignment="1">
      <alignment horizontal="center" vertical="center" wrapText="1"/>
    </xf>
    <xf numFmtId="168" fontId="6" fillId="5" borderId="25" xfId="0" applyNumberFormat="1" applyFont="1" applyFill="1" applyBorder="1" applyAlignment="1">
      <alignment horizontal="center" vertical="center"/>
    </xf>
    <xf numFmtId="168" fontId="6" fillId="5" borderId="27" xfId="0" applyNumberFormat="1" applyFont="1" applyFill="1" applyBorder="1" applyAlignment="1">
      <alignment horizontal="center" vertical="center"/>
    </xf>
    <xf numFmtId="168" fontId="6" fillId="5" borderId="26" xfId="0" applyNumberFormat="1" applyFont="1" applyFill="1" applyBorder="1" applyAlignment="1">
      <alignment horizontal="center" vertical="center"/>
    </xf>
    <xf numFmtId="4" fontId="5" fillId="3" borderId="23" xfId="0" applyNumberFormat="1"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165" fontId="1" fillId="0" borderId="7" xfId="0" applyNumberFormat="1" applyFont="1" applyFill="1" applyBorder="1" applyAlignment="1">
      <alignment horizontal="center" vertical="center" wrapText="1"/>
    </xf>
    <xf numFmtId="14" fontId="5" fillId="0" borderId="28" xfId="0" applyNumberFormat="1" applyFont="1" applyFill="1" applyBorder="1" applyAlignment="1">
      <alignment horizontal="center" vertical="center" wrapText="1"/>
    </xf>
    <xf numFmtId="14" fontId="5" fillId="0" borderId="18" xfId="0" applyNumberFormat="1" applyFont="1" applyFill="1" applyBorder="1" applyAlignment="1">
      <alignment horizontal="center" vertical="center" wrapText="1"/>
    </xf>
    <xf numFmtId="14" fontId="5" fillId="0" borderId="19" xfId="0" applyNumberFormat="1" applyFont="1" applyFill="1" applyBorder="1" applyAlignment="1">
      <alignment horizontal="center" vertical="center" wrapText="1"/>
    </xf>
    <xf numFmtId="4" fontId="5" fillId="0" borderId="11" xfId="0" applyNumberFormat="1" applyFont="1" applyBorder="1" applyAlignment="1">
      <alignment horizontal="center" vertical="center" wrapText="1"/>
    </xf>
    <xf numFmtId="165" fontId="3" fillId="0" borderId="18" xfId="0" applyNumberFormat="1" applyFont="1" applyFill="1" applyBorder="1" applyAlignment="1">
      <alignment horizontal="center" vertical="center" wrapText="1"/>
    </xf>
    <xf numFmtId="165" fontId="3" fillId="0" borderId="19" xfId="0" applyNumberFormat="1" applyFont="1" applyFill="1" applyBorder="1" applyAlignment="1">
      <alignment horizontal="center" vertical="center" wrapText="1"/>
    </xf>
    <xf numFmtId="168" fontId="3" fillId="0" borderId="9" xfId="0" applyNumberFormat="1" applyFont="1" applyFill="1" applyBorder="1" applyAlignment="1">
      <alignment horizontal="center" vertical="center" wrapText="1"/>
    </xf>
    <xf numFmtId="168" fontId="3" fillId="0" borderId="7" xfId="0" applyNumberFormat="1"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14" fontId="1" fillId="3" borderId="11" xfId="0" applyNumberFormat="1" applyFont="1" applyFill="1" applyBorder="1" applyAlignment="1">
      <alignment horizontal="left" vertical="center" wrapText="1"/>
    </xf>
    <xf numFmtId="172" fontId="1" fillId="0" borderId="20" xfId="0" applyNumberFormat="1" applyFont="1" applyFill="1" applyBorder="1" applyAlignment="1">
      <alignment horizontal="center" vertical="center" wrapText="1"/>
    </xf>
    <xf numFmtId="0" fontId="12" fillId="2" borderId="4" xfId="0" applyFont="1" applyFill="1" applyBorder="1" applyAlignment="1">
      <alignment horizontal="center" vertical="center" wrapText="1"/>
    </xf>
    <xf numFmtId="169" fontId="5" fillId="3" borderId="23" xfId="0" applyNumberFormat="1" applyFont="1" applyFill="1" applyBorder="1" applyAlignment="1">
      <alignment horizontal="center" vertical="center" wrapText="1"/>
    </xf>
    <xf numFmtId="169" fontId="5" fillId="3" borderId="11" xfId="0" applyNumberFormat="1" applyFont="1" applyFill="1" applyBorder="1" applyAlignment="1">
      <alignment horizontal="center" vertical="center" wrapText="1"/>
    </xf>
    <xf numFmtId="169" fontId="5" fillId="3" borderId="9" xfId="0" applyNumberFormat="1" applyFont="1" applyFill="1" applyBorder="1" applyAlignment="1">
      <alignment horizontal="center" vertical="center" wrapText="1"/>
    </xf>
    <xf numFmtId="165" fontId="5" fillId="0" borderId="18" xfId="0" applyNumberFormat="1" applyFont="1" applyFill="1" applyBorder="1" applyAlignment="1">
      <alignment horizontal="center" vertical="center" wrapText="1"/>
    </xf>
    <xf numFmtId="165" fontId="5" fillId="0" borderId="19" xfId="0" applyNumberFormat="1" applyFont="1" applyFill="1" applyBorder="1" applyAlignment="1">
      <alignment horizontal="center" vertical="center" wrapText="1"/>
    </xf>
    <xf numFmtId="169" fontId="5" fillId="0" borderId="9" xfId="0" applyNumberFormat="1" applyFont="1" applyFill="1" applyBorder="1" applyAlignment="1">
      <alignment horizontal="center" vertical="center" wrapText="1"/>
    </xf>
    <xf numFmtId="169" fontId="5" fillId="0" borderId="7" xfId="0" applyNumberFormat="1" applyFont="1" applyFill="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9" xfId="0" applyNumberFormat="1" applyFont="1" applyBorder="1" applyAlignment="1">
      <alignment horizontal="center" vertical="center" wrapText="1"/>
    </xf>
  </cellXfs>
  <cellStyles count="421">
    <cellStyle name="Обычный" xfId="0" builtinId="0"/>
    <cellStyle name="Финансовый" xfId="1" builtinId="3"/>
    <cellStyle name="Финансовый 10" xfId="61"/>
    <cellStyle name="Финансовый 10 2" xfId="241"/>
    <cellStyle name="Финансовый 11" xfId="91"/>
    <cellStyle name="Финансовый 11 2" xfId="271"/>
    <cellStyle name="Финансовый 12" xfId="121"/>
    <cellStyle name="Финансовый 12 2" xfId="301"/>
    <cellStyle name="Финансовый 13" xfId="151"/>
    <cellStyle name="Финансовый 13 2" xfId="331"/>
    <cellStyle name="Финансовый 14" xfId="181"/>
    <cellStyle name="Финансовый 15" xfId="361"/>
    <cellStyle name="Финансовый 16" xfId="391"/>
    <cellStyle name="Финансовый 2" xfId="2"/>
    <cellStyle name="Финансовый 2 10" xfId="122"/>
    <cellStyle name="Финансовый 2 10 2" xfId="302"/>
    <cellStyle name="Финансовый 2 11" xfId="152"/>
    <cellStyle name="Финансовый 2 11 2" xfId="332"/>
    <cellStyle name="Финансовый 2 12" xfId="182"/>
    <cellStyle name="Финансовый 2 13" xfId="362"/>
    <cellStyle name="Финансовый 2 14" xfId="392"/>
    <cellStyle name="Финансовый 2 2" xfId="5"/>
    <cellStyle name="Финансовый 2 2 10" xfId="395"/>
    <cellStyle name="Финансовый 2 2 2" xfId="20"/>
    <cellStyle name="Финансовый 2 2 2 2" xfId="50"/>
    <cellStyle name="Финансовый 2 2 2 2 2" xfId="230"/>
    <cellStyle name="Финансовый 2 2 2 3" xfId="80"/>
    <cellStyle name="Финансовый 2 2 2 3 2" xfId="260"/>
    <cellStyle name="Финансовый 2 2 2 4" xfId="110"/>
    <cellStyle name="Финансовый 2 2 2 4 2" xfId="290"/>
    <cellStyle name="Финансовый 2 2 2 5" xfId="140"/>
    <cellStyle name="Финансовый 2 2 2 5 2" xfId="320"/>
    <cellStyle name="Финансовый 2 2 2 6" xfId="170"/>
    <cellStyle name="Финансовый 2 2 2 6 2" xfId="350"/>
    <cellStyle name="Финансовый 2 2 2 7" xfId="200"/>
    <cellStyle name="Финансовый 2 2 2 8" xfId="380"/>
    <cellStyle name="Финансовый 2 2 2 9" xfId="410"/>
    <cellStyle name="Финансовый 2 2 3" xfId="35"/>
    <cellStyle name="Финансовый 2 2 3 2" xfId="215"/>
    <cellStyle name="Финансовый 2 2 4" xfId="65"/>
    <cellStyle name="Финансовый 2 2 4 2" xfId="245"/>
    <cellStyle name="Финансовый 2 2 5" xfId="95"/>
    <cellStyle name="Финансовый 2 2 5 2" xfId="275"/>
    <cellStyle name="Финансовый 2 2 6" xfId="125"/>
    <cellStyle name="Финансовый 2 2 6 2" xfId="305"/>
    <cellStyle name="Финансовый 2 2 7" xfId="155"/>
    <cellStyle name="Финансовый 2 2 7 2" xfId="335"/>
    <cellStyle name="Финансовый 2 2 8" xfId="185"/>
    <cellStyle name="Финансовый 2 2 9" xfId="365"/>
    <cellStyle name="Финансовый 2 3" xfId="8"/>
    <cellStyle name="Финансовый 2 3 10" xfId="398"/>
    <cellStyle name="Финансовый 2 3 2" xfId="23"/>
    <cellStyle name="Финансовый 2 3 2 2" xfId="53"/>
    <cellStyle name="Финансовый 2 3 2 2 2" xfId="233"/>
    <cellStyle name="Финансовый 2 3 2 3" xfId="83"/>
    <cellStyle name="Финансовый 2 3 2 3 2" xfId="263"/>
    <cellStyle name="Финансовый 2 3 2 4" xfId="113"/>
    <cellStyle name="Финансовый 2 3 2 4 2" xfId="293"/>
    <cellStyle name="Финансовый 2 3 2 5" xfId="143"/>
    <cellStyle name="Финансовый 2 3 2 5 2" xfId="323"/>
    <cellStyle name="Финансовый 2 3 2 6" xfId="173"/>
    <cellStyle name="Финансовый 2 3 2 6 2" xfId="353"/>
    <cellStyle name="Финансовый 2 3 2 7" xfId="203"/>
    <cellStyle name="Финансовый 2 3 2 8" xfId="383"/>
    <cellStyle name="Финансовый 2 3 2 9" xfId="413"/>
    <cellStyle name="Финансовый 2 3 3" xfId="38"/>
    <cellStyle name="Финансовый 2 3 3 2" xfId="218"/>
    <cellStyle name="Финансовый 2 3 4" xfId="68"/>
    <cellStyle name="Финансовый 2 3 4 2" xfId="248"/>
    <cellStyle name="Финансовый 2 3 5" xfId="98"/>
    <cellStyle name="Финансовый 2 3 5 2" xfId="278"/>
    <cellStyle name="Финансовый 2 3 6" xfId="128"/>
    <cellStyle name="Финансовый 2 3 6 2" xfId="308"/>
    <cellStyle name="Финансовый 2 3 7" xfId="158"/>
    <cellStyle name="Финансовый 2 3 7 2" xfId="338"/>
    <cellStyle name="Финансовый 2 3 8" xfId="188"/>
    <cellStyle name="Финансовый 2 3 9" xfId="368"/>
    <cellStyle name="Финансовый 2 4" xfId="11"/>
    <cellStyle name="Финансовый 2 4 10" xfId="401"/>
    <cellStyle name="Финансовый 2 4 2" xfId="26"/>
    <cellStyle name="Финансовый 2 4 2 2" xfId="56"/>
    <cellStyle name="Финансовый 2 4 2 2 2" xfId="236"/>
    <cellStyle name="Финансовый 2 4 2 3" xfId="86"/>
    <cellStyle name="Финансовый 2 4 2 3 2" xfId="266"/>
    <cellStyle name="Финансовый 2 4 2 4" xfId="116"/>
    <cellStyle name="Финансовый 2 4 2 4 2" xfId="296"/>
    <cellStyle name="Финансовый 2 4 2 5" xfId="146"/>
    <cellStyle name="Финансовый 2 4 2 5 2" xfId="326"/>
    <cellStyle name="Финансовый 2 4 2 6" xfId="176"/>
    <cellStyle name="Финансовый 2 4 2 6 2" xfId="356"/>
    <cellStyle name="Финансовый 2 4 2 7" xfId="206"/>
    <cellStyle name="Финансовый 2 4 2 8" xfId="386"/>
    <cellStyle name="Финансовый 2 4 2 9" xfId="416"/>
    <cellStyle name="Финансовый 2 4 3" xfId="41"/>
    <cellStyle name="Финансовый 2 4 3 2" xfId="221"/>
    <cellStyle name="Финансовый 2 4 4" xfId="71"/>
    <cellStyle name="Финансовый 2 4 4 2" xfId="251"/>
    <cellStyle name="Финансовый 2 4 5" xfId="101"/>
    <cellStyle name="Финансовый 2 4 5 2" xfId="281"/>
    <cellStyle name="Финансовый 2 4 6" xfId="131"/>
    <cellStyle name="Финансовый 2 4 6 2" xfId="311"/>
    <cellStyle name="Финансовый 2 4 7" xfId="161"/>
    <cellStyle name="Финансовый 2 4 7 2" xfId="341"/>
    <cellStyle name="Финансовый 2 4 8" xfId="191"/>
    <cellStyle name="Финансовый 2 4 9" xfId="371"/>
    <cellStyle name="Финансовый 2 5" xfId="14"/>
    <cellStyle name="Финансовый 2 5 10" xfId="404"/>
    <cellStyle name="Финансовый 2 5 2" xfId="29"/>
    <cellStyle name="Финансовый 2 5 2 2" xfId="59"/>
    <cellStyle name="Финансовый 2 5 2 2 2" xfId="239"/>
    <cellStyle name="Финансовый 2 5 2 3" xfId="89"/>
    <cellStyle name="Финансовый 2 5 2 3 2" xfId="269"/>
    <cellStyle name="Финансовый 2 5 2 4" xfId="119"/>
    <cellStyle name="Финансовый 2 5 2 4 2" xfId="299"/>
    <cellStyle name="Финансовый 2 5 2 5" xfId="149"/>
    <cellStyle name="Финансовый 2 5 2 5 2" xfId="329"/>
    <cellStyle name="Финансовый 2 5 2 6" xfId="179"/>
    <cellStyle name="Финансовый 2 5 2 6 2" xfId="359"/>
    <cellStyle name="Финансовый 2 5 2 7" xfId="209"/>
    <cellStyle name="Финансовый 2 5 2 8" xfId="389"/>
    <cellStyle name="Финансовый 2 5 2 9" xfId="419"/>
    <cellStyle name="Финансовый 2 5 3" xfId="44"/>
    <cellStyle name="Финансовый 2 5 3 2" xfId="224"/>
    <cellStyle name="Финансовый 2 5 4" xfId="74"/>
    <cellStyle name="Финансовый 2 5 4 2" xfId="254"/>
    <cellStyle name="Финансовый 2 5 5" xfId="104"/>
    <cellStyle name="Финансовый 2 5 5 2" xfId="284"/>
    <cellStyle name="Финансовый 2 5 6" xfId="134"/>
    <cellStyle name="Финансовый 2 5 6 2" xfId="314"/>
    <cellStyle name="Финансовый 2 5 7" xfId="164"/>
    <cellStyle name="Финансовый 2 5 7 2" xfId="344"/>
    <cellStyle name="Финансовый 2 5 8" xfId="194"/>
    <cellStyle name="Финансовый 2 5 9" xfId="374"/>
    <cellStyle name="Финансовый 2 6" xfId="17"/>
    <cellStyle name="Финансовый 2 6 2" xfId="47"/>
    <cellStyle name="Финансовый 2 6 2 2" xfId="227"/>
    <cellStyle name="Финансовый 2 6 3" xfId="77"/>
    <cellStyle name="Финансовый 2 6 3 2" xfId="257"/>
    <cellStyle name="Финансовый 2 6 4" xfId="107"/>
    <cellStyle name="Финансовый 2 6 4 2" xfId="287"/>
    <cellStyle name="Финансовый 2 6 5" xfId="137"/>
    <cellStyle name="Финансовый 2 6 5 2" xfId="317"/>
    <cellStyle name="Финансовый 2 6 6" xfId="167"/>
    <cellStyle name="Финансовый 2 6 6 2" xfId="347"/>
    <cellStyle name="Финансовый 2 6 7" xfId="197"/>
    <cellStyle name="Финансовый 2 6 8" xfId="377"/>
    <cellStyle name="Финансовый 2 6 9" xfId="407"/>
    <cellStyle name="Финансовый 2 7" xfId="32"/>
    <cellStyle name="Финансовый 2 7 2" xfId="212"/>
    <cellStyle name="Финансовый 2 8" xfId="62"/>
    <cellStyle name="Финансовый 2 8 2" xfId="242"/>
    <cellStyle name="Финансовый 2 9" xfId="92"/>
    <cellStyle name="Финансовый 2 9 2" xfId="272"/>
    <cellStyle name="Финансовый 3" xfId="3"/>
    <cellStyle name="Финансовый 3 10" xfId="123"/>
    <cellStyle name="Финансовый 3 10 2" xfId="303"/>
    <cellStyle name="Финансовый 3 11" xfId="153"/>
    <cellStyle name="Финансовый 3 11 2" xfId="333"/>
    <cellStyle name="Финансовый 3 12" xfId="183"/>
    <cellStyle name="Финансовый 3 13" xfId="363"/>
    <cellStyle name="Финансовый 3 14" xfId="393"/>
    <cellStyle name="Финансовый 3 2" xfId="6"/>
    <cellStyle name="Финансовый 3 2 10" xfId="396"/>
    <cellStyle name="Финансовый 3 2 2" xfId="21"/>
    <cellStyle name="Финансовый 3 2 2 2" xfId="51"/>
    <cellStyle name="Финансовый 3 2 2 2 2" xfId="231"/>
    <cellStyle name="Финансовый 3 2 2 3" xfId="81"/>
    <cellStyle name="Финансовый 3 2 2 3 2" xfId="261"/>
    <cellStyle name="Финансовый 3 2 2 4" xfId="111"/>
    <cellStyle name="Финансовый 3 2 2 4 2" xfId="291"/>
    <cellStyle name="Финансовый 3 2 2 5" xfId="141"/>
    <cellStyle name="Финансовый 3 2 2 5 2" xfId="321"/>
    <cellStyle name="Финансовый 3 2 2 6" xfId="171"/>
    <cellStyle name="Финансовый 3 2 2 6 2" xfId="351"/>
    <cellStyle name="Финансовый 3 2 2 7" xfId="201"/>
    <cellStyle name="Финансовый 3 2 2 8" xfId="381"/>
    <cellStyle name="Финансовый 3 2 2 9" xfId="411"/>
    <cellStyle name="Финансовый 3 2 3" xfId="36"/>
    <cellStyle name="Финансовый 3 2 3 2" xfId="216"/>
    <cellStyle name="Финансовый 3 2 4" xfId="66"/>
    <cellStyle name="Финансовый 3 2 4 2" xfId="246"/>
    <cellStyle name="Финансовый 3 2 5" xfId="96"/>
    <cellStyle name="Финансовый 3 2 5 2" xfId="276"/>
    <cellStyle name="Финансовый 3 2 6" xfId="126"/>
    <cellStyle name="Финансовый 3 2 6 2" xfId="306"/>
    <cellStyle name="Финансовый 3 2 7" xfId="156"/>
    <cellStyle name="Финансовый 3 2 7 2" xfId="336"/>
    <cellStyle name="Финансовый 3 2 8" xfId="186"/>
    <cellStyle name="Финансовый 3 2 9" xfId="366"/>
    <cellStyle name="Финансовый 3 3" xfId="9"/>
    <cellStyle name="Финансовый 3 3 10" xfId="399"/>
    <cellStyle name="Финансовый 3 3 2" xfId="24"/>
    <cellStyle name="Финансовый 3 3 2 2" xfId="54"/>
    <cellStyle name="Финансовый 3 3 2 2 2" xfId="234"/>
    <cellStyle name="Финансовый 3 3 2 3" xfId="84"/>
    <cellStyle name="Финансовый 3 3 2 3 2" xfId="264"/>
    <cellStyle name="Финансовый 3 3 2 4" xfId="114"/>
    <cellStyle name="Финансовый 3 3 2 4 2" xfId="294"/>
    <cellStyle name="Финансовый 3 3 2 5" xfId="144"/>
    <cellStyle name="Финансовый 3 3 2 5 2" xfId="324"/>
    <cellStyle name="Финансовый 3 3 2 6" xfId="174"/>
    <cellStyle name="Финансовый 3 3 2 6 2" xfId="354"/>
    <cellStyle name="Финансовый 3 3 2 7" xfId="204"/>
    <cellStyle name="Финансовый 3 3 2 8" xfId="384"/>
    <cellStyle name="Финансовый 3 3 2 9" xfId="414"/>
    <cellStyle name="Финансовый 3 3 3" xfId="39"/>
    <cellStyle name="Финансовый 3 3 3 2" xfId="219"/>
    <cellStyle name="Финансовый 3 3 4" xfId="69"/>
    <cellStyle name="Финансовый 3 3 4 2" xfId="249"/>
    <cellStyle name="Финансовый 3 3 5" xfId="99"/>
    <cellStyle name="Финансовый 3 3 5 2" xfId="279"/>
    <cellStyle name="Финансовый 3 3 6" xfId="129"/>
    <cellStyle name="Финансовый 3 3 6 2" xfId="309"/>
    <cellStyle name="Финансовый 3 3 7" xfId="159"/>
    <cellStyle name="Финансовый 3 3 7 2" xfId="339"/>
    <cellStyle name="Финансовый 3 3 8" xfId="189"/>
    <cellStyle name="Финансовый 3 3 9" xfId="369"/>
    <cellStyle name="Финансовый 3 4" xfId="12"/>
    <cellStyle name="Финансовый 3 4 10" xfId="402"/>
    <cellStyle name="Финансовый 3 4 2" xfId="27"/>
    <cellStyle name="Финансовый 3 4 2 2" xfId="57"/>
    <cellStyle name="Финансовый 3 4 2 2 2" xfId="237"/>
    <cellStyle name="Финансовый 3 4 2 3" xfId="87"/>
    <cellStyle name="Финансовый 3 4 2 3 2" xfId="267"/>
    <cellStyle name="Финансовый 3 4 2 4" xfId="117"/>
    <cellStyle name="Финансовый 3 4 2 4 2" xfId="297"/>
    <cellStyle name="Финансовый 3 4 2 5" xfId="147"/>
    <cellStyle name="Финансовый 3 4 2 5 2" xfId="327"/>
    <cellStyle name="Финансовый 3 4 2 6" xfId="177"/>
    <cellStyle name="Финансовый 3 4 2 6 2" xfId="357"/>
    <cellStyle name="Финансовый 3 4 2 7" xfId="207"/>
    <cellStyle name="Финансовый 3 4 2 8" xfId="387"/>
    <cellStyle name="Финансовый 3 4 2 9" xfId="417"/>
    <cellStyle name="Финансовый 3 4 3" xfId="42"/>
    <cellStyle name="Финансовый 3 4 3 2" xfId="222"/>
    <cellStyle name="Финансовый 3 4 4" xfId="72"/>
    <cellStyle name="Финансовый 3 4 4 2" xfId="252"/>
    <cellStyle name="Финансовый 3 4 5" xfId="102"/>
    <cellStyle name="Финансовый 3 4 5 2" xfId="282"/>
    <cellStyle name="Финансовый 3 4 6" xfId="132"/>
    <cellStyle name="Финансовый 3 4 6 2" xfId="312"/>
    <cellStyle name="Финансовый 3 4 7" xfId="162"/>
    <cellStyle name="Финансовый 3 4 7 2" xfId="342"/>
    <cellStyle name="Финансовый 3 4 8" xfId="192"/>
    <cellStyle name="Финансовый 3 4 9" xfId="372"/>
    <cellStyle name="Финансовый 3 5" xfId="15"/>
    <cellStyle name="Финансовый 3 5 10" xfId="405"/>
    <cellStyle name="Финансовый 3 5 2" xfId="30"/>
    <cellStyle name="Финансовый 3 5 2 2" xfId="60"/>
    <cellStyle name="Финансовый 3 5 2 2 2" xfId="240"/>
    <cellStyle name="Финансовый 3 5 2 3" xfId="90"/>
    <cellStyle name="Финансовый 3 5 2 3 2" xfId="270"/>
    <cellStyle name="Финансовый 3 5 2 4" xfId="120"/>
    <cellStyle name="Финансовый 3 5 2 4 2" xfId="300"/>
    <cellStyle name="Финансовый 3 5 2 5" xfId="150"/>
    <cellStyle name="Финансовый 3 5 2 5 2" xfId="330"/>
    <cellStyle name="Финансовый 3 5 2 6" xfId="180"/>
    <cellStyle name="Финансовый 3 5 2 6 2" xfId="360"/>
    <cellStyle name="Финансовый 3 5 2 7" xfId="210"/>
    <cellStyle name="Финансовый 3 5 2 8" xfId="390"/>
    <cellStyle name="Финансовый 3 5 2 9" xfId="420"/>
    <cellStyle name="Финансовый 3 5 3" xfId="45"/>
    <cellStyle name="Финансовый 3 5 3 2" xfId="225"/>
    <cellStyle name="Финансовый 3 5 4" xfId="75"/>
    <cellStyle name="Финансовый 3 5 4 2" xfId="255"/>
    <cellStyle name="Финансовый 3 5 5" xfId="105"/>
    <cellStyle name="Финансовый 3 5 5 2" xfId="285"/>
    <cellStyle name="Финансовый 3 5 6" xfId="135"/>
    <cellStyle name="Финансовый 3 5 6 2" xfId="315"/>
    <cellStyle name="Финансовый 3 5 7" xfId="165"/>
    <cellStyle name="Финансовый 3 5 7 2" xfId="345"/>
    <cellStyle name="Финансовый 3 5 8" xfId="195"/>
    <cellStyle name="Финансовый 3 5 9" xfId="375"/>
    <cellStyle name="Финансовый 3 6" xfId="18"/>
    <cellStyle name="Финансовый 3 6 2" xfId="48"/>
    <cellStyle name="Финансовый 3 6 2 2" xfId="228"/>
    <cellStyle name="Финансовый 3 6 3" xfId="78"/>
    <cellStyle name="Финансовый 3 6 3 2" xfId="258"/>
    <cellStyle name="Финансовый 3 6 4" xfId="108"/>
    <cellStyle name="Финансовый 3 6 4 2" xfId="288"/>
    <cellStyle name="Финансовый 3 6 5" xfId="138"/>
    <cellStyle name="Финансовый 3 6 5 2" xfId="318"/>
    <cellStyle name="Финансовый 3 6 6" xfId="168"/>
    <cellStyle name="Финансовый 3 6 6 2" xfId="348"/>
    <cellStyle name="Финансовый 3 6 7" xfId="198"/>
    <cellStyle name="Финансовый 3 6 8" xfId="378"/>
    <cellStyle name="Финансовый 3 6 9" xfId="408"/>
    <cellStyle name="Финансовый 3 7" xfId="33"/>
    <cellStyle name="Финансовый 3 7 2" xfId="213"/>
    <cellStyle name="Финансовый 3 8" xfId="63"/>
    <cellStyle name="Финансовый 3 8 2" xfId="243"/>
    <cellStyle name="Финансовый 3 9" xfId="93"/>
    <cellStyle name="Финансовый 3 9 2" xfId="273"/>
    <cellStyle name="Финансовый 4" xfId="4"/>
    <cellStyle name="Финансовый 4 10" xfId="394"/>
    <cellStyle name="Финансовый 4 2" xfId="19"/>
    <cellStyle name="Финансовый 4 2 2" xfId="49"/>
    <cellStyle name="Финансовый 4 2 2 2" xfId="229"/>
    <cellStyle name="Финансовый 4 2 3" xfId="79"/>
    <cellStyle name="Финансовый 4 2 3 2" xfId="259"/>
    <cellStyle name="Финансовый 4 2 4" xfId="109"/>
    <cellStyle name="Финансовый 4 2 4 2" xfId="289"/>
    <cellStyle name="Финансовый 4 2 5" xfId="139"/>
    <cellStyle name="Финансовый 4 2 5 2" xfId="319"/>
    <cellStyle name="Финансовый 4 2 6" xfId="169"/>
    <cellStyle name="Финансовый 4 2 6 2" xfId="349"/>
    <cellStyle name="Финансовый 4 2 7" xfId="199"/>
    <cellStyle name="Финансовый 4 2 8" xfId="379"/>
    <cellStyle name="Финансовый 4 2 9" xfId="409"/>
    <cellStyle name="Финансовый 4 3" xfId="34"/>
    <cellStyle name="Финансовый 4 3 2" xfId="214"/>
    <cellStyle name="Финансовый 4 4" xfId="64"/>
    <cellStyle name="Финансовый 4 4 2" xfId="244"/>
    <cellStyle name="Финансовый 4 5" xfId="94"/>
    <cellStyle name="Финансовый 4 5 2" xfId="274"/>
    <cellStyle name="Финансовый 4 6" xfId="124"/>
    <cellStyle name="Финансовый 4 6 2" xfId="304"/>
    <cellStyle name="Финансовый 4 7" xfId="154"/>
    <cellStyle name="Финансовый 4 7 2" xfId="334"/>
    <cellStyle name="Финансовый 4 8" xfId="184"/>
    <cellStyle name="Финансовый 4 9" xfId="364"/>
    <cellStyle name="Финансовый 5" xfId="7"/>
    <cellStyle name="Финансовый 5 10" xfId="397"/>
    <cellStyle name="Финансовый 5 2" xfId="22"/>
    <cellStyle name="Финансовый 5 2 2" xfId="52"/>
    <cellStyle name="Финансовый 5 2 2 2" xfId="232"/>
    <cellStyle name="Финансовый 5 2 3" xfId="82"/>
    <cellStyle name="Финансовый 5 2 3 2" xfId="262"/>
    <cellStyle name="Финансовый 5 2 4" xfId="112"/>
    <cellStyle name="Финансовый 5 2 4 2" xfId="292"/>
    <cellStyle name="Финансовый 5 2 5" xfId="142"/>
    <cellStyle name="Финансовый 5 2 5 2" xfId="322"/>
    <cellStyle name="Финансовый 5 2 6" xfId="172"/>
    <cellStyle name="Финансовый 5 2 6 2" xfId="352"/>
    <cellStyle name="Финансовый 5 2 7" xfId="202"/>
    <cellStyle name="Финансовый 5 2 8" xfId="382"/>
    <cellStyle name="Финансовый 5 2 9" xfId="412"/>
    <cellStyle name="Финансовый 5 3" xfId="37"/>
    <cellStyle name="Финансовый 5 3 2" xfId="217"/>
    <cellStyle name="Финансовый 5 4" xfId="67"/>
    <cellStyle name="Финансовый 5 4 2" xfId="247"/>
    <cellStyle name="Финансовый 5 5" xfId="97"/>
    <cellStyle name="Финансовый 5 5 2" xfId="277"/>
    <cellStyle name="Финансовый 5 6" xfId="127"/>
    <cellStyle name="Финансовый 5 6 2" xfId="307"/>
    <cellStyle name="Финансовый 5 7" xfId="157"/>
    <cellStyle name="Финансовый 5 7 2" xfId="337"/>
    <cellStyle name="Финансовый 5 8" xfId="187"/>
    <cellStyle name="Финансовый 5 9" xfId="367"/>
    <cellStyle name="Финансовый 6" xfId="10"/>
    <cellStyle name="Финансовый 6 10" xfId="400"/>
    <cellStyle name="Финансовый 6 2" xfId="25"/>
    <cellStyle name="Финансовый 6 2 2" xfId="55"/>
    <cellStyle name="Финансовый 6 2 2 2" xfId="235"/>
    <cellStyle name="Финансовый 6 2 3" xfId="85"/>
    <cellStyle name="Финансовый 6 2 3 2" xfId="265"/>
    <cellStyle name="Финансовый 6 2 4" xfId="115"/>
    <cellStyle name="Финансовый 6 2 4 2" xfId="295"/>
    <cellStyle name="Финансовый 6 2 5" xfId="145"/>
    <cellStyle name="Финансовый 6 2 5 2" xfId="325"/>
    <cellStyle name="Финансовый 6 2 6" xfId="175"/>
    <cellStyle name="Финансовый 6 2 6 2" xfId="355"/>
    <cellStyle name="Финансовый 6 2 7" xfId="205"/>
    <cellStyle name="Финансовый 6 2 8" xfId="385"/>
    <cellStyle name="Финансовый 6 2 9" xfId="415"/>
    <cellStyle name="Финансовый 6 3" xfId="40"/>
    <cellStyle name="Финансовый 6 3 2" xfId="220"/>
    <cellStyle name="Финансовый 6 4" xfId="70"/>
    <cellStyle name="Финансовый 6 4 2" xfId="250"/>
    <cellStyle name="Финансовый 6 5" xfId="100"/>
    <cellStyle name="Финансовый 6 5 2" xfId="280"/>
    <cellStyle name="Финансовый 6 6" xfId="130"/>
    <cellStyle name="Финансовый 6 6 2" xfId="310"/>
    <cellStyle name="Финансовый 6 7" xfId="160"/>
    <cellStyle name="Финансовый 6 7 2" xfId="340"/>
    <cellStyle name="Финансовый 6 8" xfId="190"/>
    <cellStyle name="Финансовый 6 9" xfId="370"/>
    <cellStyle name="Финансовый 7" xfId="13"/>
    <cellStyle name="Финансовый 7 10" xfId="403"/>
    <cellStyle name="Финансовый 7 2" xfId="28"/>
    <cellStyle name="Финансовый 7 2 2" xfId="58"/>
    <cellStyle name="Финансовый 7 2 2 2" xfId="238"/>
    <cellStyle name="Финансовый 7 2 3" xfId="88"/>
    <cellStyle name="Финансовый 7 2 3 2" xfId="268"/>
    <cellStyle name="Финансовый 7 2 4" xfId="118"/>
    <cellStyle name="Финансовый 7 2 4 2" xfId="298"/>
    <cellStyle name="Финансовый 7 2 5" xfId="148"/>
    <cellStyle name="Финансовый 7 2 5 2" xfId="328"/>
    <cellStyle name="Финансовый 7 2 6" xfId="178"/>
    <cellStyle name="Финансовый 7 2 6 2" xfId="358"/>
    <cellStyle name="Финансовый 7 2 7" xfId="208"/>
    <cellStyle name="Финансовый 7 2 8" xfId="388"/>
    <cellStyle name="Финансовый 7 2 9" xfId="418"/>
    <cellStyle name="Финансовый 7 3" xfId="43"/>
    <cellStyle name="Финансовый 7 3 2" xfId="223"/>
    <cellStyle name="Финансовый 7 4" xfId="73"/>
    <cellStyle name="Финансовый 7 4 2" xfId="253"/>
    <cellStyle name="Финансовый 7 5" xfId="103"/>
    <cellStyle name="Финансовый 7 5 2" xfId="283"/>
    <cellStyle name="Финансовый 7 6" xfId="133"/>
    <cellStyle name="Финансовый 7 6 2" xfId="313"/>
    <cellStyle name="Финансовый 7 7" xfId="163"/>
    <cellStyle name="Финансовый 7 7 2" xfId="343"/>
    <cellStyle name="Финансовый 7 8" xfId="193"/>
    <cellStyle name="Финансовый 7 9" xfId="373"/>
    <cellStyle name="Финансовый 8" xfId="16"/>
    <cellStyle name="Финансовый 8 2" xfId="46"/>
    <cellStyle name="Финансовый 8 2 2" xfId="226"/>
    <cellStyle name="Финансовый 8 3" xfId="76"/>
    <cellStyle name="Финансовый 8 3 2" xfId="256"/>
    <cellStyle name="Финансовый 8 4" xfId="106"/>
    <cellStyle name="Финансовый 8 4 2" xfId="286"/>
    <cellStyle name="Финансовый 8 5" xfId="136"/>
    <cellStyle name="Финансовый 8 5 2" xfId="316"/>
    <cellStyle name="Финансовый 8 6" xfId="166"/>
    <cellStyle name="Финансовый 8 6 2" xfId="346"/>
    <cellStyle name="Финансовый 8 7" xfId="196"/>
    <cellStyle name="Финансовый 8 8" xfId="376"/>
    <cellStyle name="Финансовый 8 9" xfId="406"/>
    <cellStyle name="Финансовый 9" xfId="31"/>
    <cellStyle name="Финансовый 9 2" xfId="2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X138"/>
  <sheetViews>
    <sheetView tabSelected="1" view="pageBreakPreview" zoomScale="60" zoomScaleNormal="80" workbookViewId="0">
      <pane xSplit="3" ySplit="5" topLeftCell="O72" activePane="bottomRight" state="frozen"/>
      <selection pane="topRight" activeCell="D1" sqref="D1"/>
      <selection pane="bottomLeft" activeCell="A6" sqref="A6"/>
      <selection pane="bottomRight" activeCell="V88" sqref="V88"/>
    </sheetView>
  </sheetViews>
  <sheetFormatPr defaultRowHeight="15"/>
  <cols>
    <col min="1" max="1" width="4.42578125" style="11" customWidth="1"/>
    <col min="2" max="2" width="4.42578125" style="7" customWidth="1"/>
    <col min="3" max="3" width="59.28515625" style="13" customWidth="1"/>
    <col min="4" max="4" width="11.85546875" style="11" customWidth="1"/>
    <col min="5" max="5" width="12.28515625" style="7" customWidth="1"/>
    <col min="6" max="6" width="13.7109375" style="13" customWidth="1"/>
    <col min="7" max="7" width="17.28515625" style="13" customWidth="1"/>
    <col min="8" max="9" width="13.140625" style="11" customWidth="1"/>
    <col min="10" max="10" width="13.28515625" style="11" customWidth="1"/>
    <col min="11" max="11" width="10.42578125" style="11" customWidth="1"/>
    <col min="12" max="12" width="9.140625" style="18" customWidth="1"/>
    <col min="13" max="14" width="12.5703125" style="11" customWidth="1"/>
    <col min="15" max="15" width="13.7109375" style="11" customWidth="1"/>
    <col min="16" max="16" width="13.140625" style="11" customWidth="1"/>
    <col min="17" max="17" width="16" style="11" customWidth="1"/>
    <col min="18" max="18" width="12.7109375" style="11" customWidth="1"/>
    <col min="19" max="19" width="23.140625" style="11" customWidth="1"/>
    <col min="20" max="20" width="13.140625" style="11" customWidth="1"/>
    <col min="21" max="21" width="16" style="11" customWidth="1"/>
    <col min="22" max="22" width="74" style="11" customWidth="1"/>
    <col min="23" max="23" width="16" style="11" customWidth="1"/>
    <col min="24" max="24" width="14.140625" style="11" customWidth="1"/>
    <col min="25" max="25" width="5.42578125" style="13" customWidth="1"/>
    <col min="26" max="76" width="9.140625" style="13"/>
    <col min="77" max="16384" width="9.140625" style="11"/>
  </cols>
  <sheetData>
    <row r="1" spans="1:24" ht="37.5" customHeight="1" thickBot="1">
      <c r="B1" s="527" t="s">
        <v>60</v>
      </c>
      <c r="C1" s="527"/>
      <c r="D1" s="527"/>
      <c r="E1" s="527"/>
      <c r="F1" s="527"/>
      <c r="G1" s="527"/>
      <c r="H1" s="527"/>
      <c r="I1" s="527"/>
      <c r="J1" s="527"/>
      <c r="K1" s="527"/>
      <c r="L1" s="527"/>
      <c r="M1" s="527"/>
      <c r="N1" s="527"/>
      <c r="O1" s="527"/>
      <c r="P1" s="527"/>
      <c r="Q1" s="527"/>
      <c r="R1" s="527"/>
      <c r="S1" s="527"/>
      <c r="T1" s="527"/>
      <c r="U1" s="527"/>
      <c r="V1" s="527"/>
      <c r="W1" s="12"/>
      <c r="X1" s="12"/>
    </row>
    <row r="2" spans="1:24" s="14" customFormat="1" ht="32.25" customHeight="1" thickBot="1">
      <c r="A2" s="624" t="s">
        <v>58</v>
      </c>
      <c r="B2" s="630" t="s">
        <v>0</v>
      </c>
      <c r="C2" s="555" t="s">
        <v>1</v>
      </c>
      <c r="D2" s="555" t="s">
        <v>2</v>
      </c>
      <c r="E2" s="555" t="s">
        <v>17</v>
      </c>
      <c r="F2" s="555" t="s">
        <v>16</v>
      </c>
      <c r="G2" s="555" t="s">
        <v>19</v>
      </c>
      <c r="H2" s="555" t="s">
        <v>57</v>
      </c>
      <c r="I2" s="555" t="s">
        <v>59</v>
      </c>
      <c r="J2" s="575" t="s">
        <v>14</v>
      </c>
      <c r="K2" s="576"/>
      <c r="L2" s="577"/>
      <c r="M2" s="555" t="s">
        <v>22</v>
      </c>
      <c r="N2" s="555" t="s">
        <v>202</v>
      </c>
      <c r="O2" s="555" t="s">
        <v>203</v>
      </c>
      <c r="P2" s="555" t="s">
        <v>24</v>
      </c>
      <c r="Q2" s="555" t="s">
        <v>23</v>
      </c>
      <c r="R2" s="555" t="s">
        <v>21</v>
      </c>
      <c r="S2" s="555" t="s">
        <v>20</v>
      </c>
      <c r="T2" s="555" t="s">
        <v>189</v>
      </c>
      <c r="U2" s="555" t="s">
        <v>25</v>
      </c>
      <c r="V2" s="555" t="s">
        <v>204</v>
      </c>
      <c r="W2" s="575" t="s">
        <v>103</v>
      </c>
      <c r="X2" s="577"/>
    </row>
    <row r="3" spans="1:24" s="14" customFormat="1" ht="74.25" customHeight="1" thickBot="1">
      <c r="A3" s="625"/>
      <c r="B3" s="631"/>
      <c r="C3" s="556"/>
      <c r="D3" s="556"/>
      <c r="E3" s="556"/>
      <c r="F3" s="556"/>
      <c r="G3" s="556"/>
      <c r="H3" s="556"/>
      <c r="I3" s="556"/>
      <c r="J3" s="109" t="s">
        <v>196</v>
      </c>
      <c r="K3" s="109" t="s">
        <v>3</v>
      </c>
      <c r="L3" s="109" t="s">
        <v>15</v>
      </c>
      <c r="M3" s="556"/>
      <c r="N3" s="556"/>
      <c r="O3" s="556"/>
      <c r="P3" s="556"/>
      <c r="Q3" s="556"/>
      <c r="R3" s="556"/>
      <c r="S3" s="556"/>
      <c r="T3" s="556"/>
      <c r="U3" s="556"/>
      <c r="V3" s="556"/>
      <c r="W3" s="110" t="s">
        <v>101</v>
      </c>
      <c r="X3" s="110" t="s">
        <v>102</v>
      </c>
    </row>
    <row r="4" spans="1:24" ht="15.75" thickBot="1">
      <c r="A4" s="111">
        <v>1</v>
      </c>
      <c r="B4" s="112">
        <v>2</v>
      </c>
      <c r="C4" s="113">
        <f>1+B4</f>
        <v>3</v>
      </c>
      <c r="D4" s="113">
        <f t="shared" ref="D4:P4" si="0">1+C4</f>
        <v>4</v>
      </c>
      <c r="E4" s="113">
        <f t="shared" si="0"/>
        <v>5</v>
      </c>
      <c r="F4" s="113">
        <f t="shared" si="0"/>
        <v>6</v>
      </c>
      <c r="G4" s="113">
        <f t="shared" si="0"/>
        <v>7</v>
      </c>
      <c r="H4" s="113">
        <f t="shared" si="0"/>
        <v>8</v>
      </c>
      <c r="I4" s="113">
        <f t="shared" si="0"/>
        <v>9</v>
      </c>
      <c r="J4" s="113">
        <f t="shared" si="0"/>
        <v>10</v>
      </c>
      <c r="K4" s="113">
        <f t="shared" si="0"/>
        <v>11</v>
      </c>
      <c r="L4" s="113">
        <f t="shared" si="0"/>
        <v>12</v>
      </c>
      <c r="M4" s="113">
        <f t="shared" si="0"/>
        <v>13</v>
      </c>
      <c r="N4" s="113">
        <f t="shared" si="0"/>
        <v>14</v>
      </c>
      <c r="O4" s="113">
        <f t="shared" si="0"/>
        <v>15</v>
      </c>
      <c r="P4" s="113">
        <f t="shared" si="0"/>
        <v>16</v>
      </c>
      <c r="Q4" s="113">
        <f>1+P4</f>
        <v>17</v>
      </c>
      <c r="R4" s="113">
        <f>1+Q4</f>
        <v>18</v>
      </c>
      <c r="S4" s="113">
        <f>1+R4</f>
        <v>19</v>
      </c>
      <c r="T4" s="113">
        <v>20</v>
      </c>
      <c r="U4" s="113">
        <v>21</v>
      </c>
      <c r="V4" s="113">
        <f>1+U4</f>
        <v>22</v>
      </c>
      <c r="W4" s="113">
        <f>1+V4</f>
        <v>23</v>
      </c>
      <c r="X4" s="113">
        <f>1+W4</f>
        <v>24</v>
      </c>
    </row>
    <row r="5" spans="1:24" ht="21" customHeight="1" thickBot="1">
      <c r="A5" s="430" t="s">
        <v>4</v>
      </c>
      <c r="B5" s="431"/>
      <c r="C5" s="431"/>
      <c r="D5" s="431"/>
      <c r="E5" s="431"/>
      <c r="F5" s="431"/>
      <c r="G5" s="431"/>
      <c r="H5" s="431"/>
      <c r="I5" s="431"/>
      <c r="J5" s="431"/>
      <c r="K5" s="431"/>
      <c r="L5" s="431"/>
      <c r="M5" s="431"/>
      <c r="N5" s="431"/>
      <c r="O5" s="431"/>
      <c r="P5" s="431"/>
      <c r="Q5" s="431"/>
      <c r="R5" s="431"/>
      <c r="S5" s="431"/>
      <c r="T5" s="431"/>
      <c r="U5" s="431"/>
      <c r="V5" s="432"/>
      <c r="W5" s="39"/>
      <c r="X5" s="23"/>
    </row>
    <row r="6" spans="1:24" s="13" customFormat="1" ht="58.5" customHeight="1">
      <c r="A6" s="114"/>
      <c r="B6" s="2">
        <v>1</v>
      </c>
      <c r="C6" s="98" t="s">
        <v>118</v>
      </c>
      <c r="D6" s="115">
        <v>44188</v>
      </c>
      <c r="E6" s="115">
        <v>43829</v>
      </c>
      <c r="F6" s="115">
        <v>43860</v>
      </c>
      <c r="G6" s="116">
        <v>1843.49</v>
      </c>
      <c r="H6" s="115" t="s">
        <v>65</v>
      </c>
      <c r="I6" s="558" t="s">
        <v>61</v>
      </c>
      <c r="J6" s="528">
        <v>5377.5</v>
      </c>
      <c r="K6" s="530">
        <v>78.62</v>
      </c>
      <c r="L6" s="548" t="s">
        <v>65</v>
      </c>
      <c r="M6" s="506">
        <v>44007</v>
      </c>
      <c r="N6" s="545" t="s">
        <v>210</v>
      </c>
      <c r="O6" s="545">
        <v>44032</v>
      </c>
      <c r="P6" s="545">
        <v>44119</v>
      </c>
      <c r="Q6" s="542">
        <v>5456.0439999999999</v>
      </c>
      <c r="R6" s="532">
        <f>J11-Q6</f>
        <v>7.6000000000021828E-2</v>
      </c>
      <c r="S6" s="545" t="s">
        <v>209</v>
      </c>
      <c r="T6" s="539"/>
      <c r="U6" s="452" t="s">
        <v>159</v>
      </c>
      <c r="V6" s="534" t="s">
        <v>241</v>
      </c>
      <c r="W6" s="117"/>
      <c r="X6" s="118"/>
    </row>
    <row r="7" spans="1:24" s="13" customFormat="1" ht="44.25" customHeight="1">
      <c r="A7" s="119"/>
      <c r="B7" s="2">
        <v>2</v>
      </c>
      <c r="C7" s="72" t="s">
        <v>119</v>
      </c>
      <c r="D7" s="120">
        <v>44188</v>
      </c>
      <c r="E7" s="120">
        <v>43829</v>
      </c>
      <c r="F7" s="120">
        <v>43860</v>
      </c>
      <c r="G7" s="121">
        <v>1788.19</v>
      </c>
      <c r="H7" s="120" t="s">
        <v>65</v>
      </c>
      <c r="I7" s="558"/>
      <c r="J7" s="529"/>
      <c r="K7" s="530"/>
      <c r="L7" s="549"/>
      <c r="M7" s="507"/>
      <c r="N7" s="505"/>
      <c r="O7" s="505"/>
      <c r="P7" s="505"/>
      <c r="Q7" s="543"/>
      <c r="R7" s="532"/>
      <c r="S7" s="505"/>
      <c r="T7" s="540"/>
      <c r="U7" s="452"/>
      <c r="V7" s="535"/>
      <c r="W7" s="117"/>
      <c r="X7" s="118"/>
    </row>
    <row r="8" spans="1:24" s="13" customFormat="1" ht="28.5" customHeight="1">
      <c r="A8" s="119"/>
      <c r="B8" s="2">
        <v>3</v>
      </c>
      <c r="C8" s="72" t="s">
        <v>120</v>
      </c>
      <c r="D8" s="122">
        <v>44188</v>
      </c>
      <c r="E8" s="122">
        <v>43829</v>
      </c>
      <c r="F8" s="123">
        <v>43860</v>
      </c>
      <c r="G8" s="121">
        <v>940.92</v>
      </c>
      <c r="H8" s="120" t="s">
        <v>65</v>
      </c>
      <c r="I8" s="558"/>
      <c r="J8" s="529"/>
      <c r="K8" s="530"/>
      <c r="L8" s="549"/>
      <c r="M8" s="507"/>
      <c r="N8" s="505"/>
      <c r="O8" s="505"/>
      <c r="P8" s="505"/>
      <c r="Q8" s="543"/>
      <c r="R8" s="532"/>
      <c r="S8" s="505"/>
      <c r="T8" s="540"/>
      <c r="U8" s="452"/>
      <c r="V8" s="535"/>
      <c r="W8" s="117"/>
      <c r="X8" s="118"/>
    </row>
    <row r="9" spans="1:24" s="13" customFormat="1" ht="42.75" customHeight="1">
      <c r="A9" s="119"/>
      <c r="B9" s="2">
        <v>4</v>
      </c>
      <c r="C9" s="72" t="s">
        <v>121</v>
      </c>
      <c r="D9" s="122">
        <v>44188</v>
      </c>
      <c r="E9" s="122">
        <v>43829</v>
      </c>
      <c r="F9" s="123">
        <v>43860</v>
      </c>
      <c r="G9" s="116">
        <v>883.45</v>
      </c>
      <c r="H9" s="120" t="s">
        <v>65</v>
      </c>
      <c r="I9" s="488"/>
      <c r="J9" s="529"/>
      <c r="K9" s="530"/>
      <c r="L9" s="549"/>
      <c r="M9" s="507"/>
      <c r="N9" s="505"/>
      <c r="O9" s="505"/>
      <c r="P9" s="505"/>
      <c r="Q9" s="543"/>
      <c r="R9" s="532"/>
      <c r="S9" s="505"/>
      <c r="T9" s="540"/>
      <c r="U9" s="452"/>
      <c r="V9" s="535"/>
      <c r="W9" s="117"/>
      <c r="X9" s="118"/>
    </row>
    <row r="10" spans="1:24" s="13" customFormat="1" ht="55.5" customHeight="1">
      <c r="A10" s="124"/>
      <c r="B10" s="54">
        <v>5</v>
      </c>
      <c r="C10" s="108" t="s">
        <v>183</v>
      </c>
      <c r="D10" s="122"/>
      <c r="E10" s="122">
        <v>43915</v>
      </c>
      <c r="F10" s="125">
        <v>43951</v>
      </c>
      <c r="G10" s="126">
        <v>538.4</v>
      </c>
      <c r="H10" s="127"/>
      <c r="I10" s="128"/>
      <c r="J10" s="529"/>
      <c r="K10" s="531"/>
      <c r="L10" s="549"/>
      <c r="M10" s="508"/>
      <c r="N10" s="468"/>
      <c r="O10" s="468"/>
      <c r="P10" s="468"/>
      <c r="Q10" s="544"/>
      <c r="R10" s="533"/>
      <c r="S10" s="468"/>
      <c r="T10" s="541"/>
      <c r="U10" s="452"/>
      <c r="V10" s="536"/>
      <c r="W10" s="117"/>
      <c r="X10" s="118"/>
    </row>
    <row r="11" spans="1:24" s="13" customFormat="1" ht="18.75" customHeight="1" thickBot="1">
      <c r="A11" s="130"/>
      <c r="B11" s="32"/>
      <c r="C11" s="131"/>
      <c r="D11" s="132"/>
      <c r="E11" s="132"/>
      <c r="F11" s="133"/>
      <c r="G11" s="134">
        <f>G6+G7+G8+G9+G10</f>
        <v>5994.45</v>
      </c>
      <c r="H11" s="135"/>
      <c r="I11" s="136"/>
      <c r="J11" s="550">
        <f>SUM(J6:K9)</f>
        <v>5456.12</v>
      </c>
      <c r="K11" s="551"/>
      <c r="L11" s="552"/>
      <c r="M11" s="137"/>
      <c r="N11" s="138"/>
      <c r="O11" s="139"/>
      <c r="P11" s="137"/>
      <c r="Q11" s="383">
        <f>SUM(Q6)</f>
        <v>5456.0439999999999</v>
      </c>
      <c r="R11" s="369">
        <f>J11-Q6</f>
        <v>7.6000000000021828E-2</v>
      </c>
      <c r="S11" s="368"/>
      <c r="T11" s="140"/>
      <c r="U11" s="553"/>
      <c r="V11" s="141"/>
      <c r="W11" s="40">
        <v>5658.5860000000002</v>
      </c>
      <c r="X11" s="27">
        <v>6059.3940000000002</v>
      </c>
    </row>
    <row r="12" spans="1:24" ht="18.75" customHeight="1" thickBot="1">
      <c r="A12" s="628" t="s">
        <v>5</v>
      </c>
      <c r="B12" s="629"/>
      <c r="C12" s="629"/>
      <c r="D12" s="629"/>
      <c r="E12" s="629"/>
      <c r="F12" s="629"/>
      <c r="G12" s="629"/>
      <c r="H12" s="629"/>
      <c r="I12" s="629"/>
      <c r="J12" s="629"/>
      <c r="K12" s="629"/>
      <c r="L12" s="629"/>
      <c r="M12" s="629"/>
      <c r="N12" s="629"/>
      <c r="O12" s="629"/>
      <c r="P12" s="629"/>
      <c r="Q12" s="629"/>
      <c r="R12" s="629"/>
      <c r="S12" s="629"/>
      <c r="T12" s="629"/>
      <c r="U12" s="629"/>
      <c r="V12" s="629"/>
      <c r="W12" s="27"/>
      <c r="X12" s="27"/>
    </row>
    <row r="13" spans="1:24" s="13" customFormat="1" ht="140.25" customHeight="1">
      <c r="A13" s="142"/>
      <c r="B13" s="95">
        <v>1</v>
      </c>
      <c r="C13" s="42" t="s">
        <v>155</v>
      </c>
      <c r="D13" s="143" t="s">
        <v>110</v>
      </c>
      <c r="E13" s="143">
        <v>43846</v>
      </c>
      <c r="F13" s="545">
        <v>43930</v>
      </c>
      <c r="G13" s="578">
        <v>20040.71</v>
      </c>
      <c r="H13" s="626">
        <v>43886</v>
      </c>
      <c r="I13" s="627" t="s">
        <v>100</v>
      </c>
      <c r="J13" s="546">
        <v>14314.4</v>
      </c>
      <c r="K13" s="547">
        <v>144.59</v>
      </c>
      <c r="L13" s="537"/>
      <c r="M13" s="144">
        <v>43935</v>
      </c>
      <c r="N13" s="145">
        <v>43957</v>
      </c>
      <c r="O13" s="145">
        <v>43969</v>
      </c>
      <c r="P13" s="146">
        <v>44136</v>
      </c>
      <c r="Q13" s="147">
        <v>11784.07422</v>
      </c>
      <c r="R13" s="554">
        <f>J15-Q13-Q14</f>
        <v>8.9427799999994022</v>
      </c>
      <c r="S13" s="148" t="s">
        <v>190</v>
      </c>
      <c r="T13" s="146"/>
      <c r="U13" s="537" t="s">
        <v>164</v>
      </c>
      <c r="V13" s="376" t="s">
        <v>245</v>
      </c>
      <c r="W13" s="149"/>
      <c r="X13" s="149"/>
    </row>
    <row r="14" spans="1:24" s="13" customFormat="1" ht="67.5" customHeight="1">
      <c r="A14" s="150"/>
      <c r="B14" s="57">
        <v>2</v>
      </c>
      <c r="C14" s="96" t="s">
        <v>188</v>
      </c>
      <c r="D14" s="151"/>
      <c r="E14" s="151"/>
      <c r="F14" s="468"/>
      <c r="G14" s="579"/>
      <c r="H14" s="488"/>
      <c r="I14" s="429"/>
      <c r="J14" s="476"/>
      <c r="K14" s="461"/>
      <c r="L14" s="450"/>
      <c r="M14" s="97">
        <v>43966</v>
      </c>
      <c r="N14" s="152">
        <v>43990</v>
      </c>
      <c r="O14" s="152">
        <v>43998</v>
      </c>
      <c r="P14" s="129">
        <v>44136</v>
      </c>
      <c r="Q14" s="153">
        <v>2665.973</v>
      </c>
      <c r="R14" s="426"/>
      <c r="S14" s="154" t="s">
        <v>201</v>
      </c>
      <c r="T14" s="143"/>
      <c r="U14" s="449"/>
      <c r="V14" s="379" t="s">
        <v>246</v>
      </c>
      <c r="W14" s="149"/>
      <c r="X14" s="149"/>
    </row>
    <row r="15" spans="1:24" s="13" customFormat="1" ht="18.75" customHeight="1" thickBot="1">
      <c r="A15" s="156"/>
      <c r="B15" s="3"/>
      <c r="C15" s="30"/>
      <c r="D15" s="19"/>
      <c r="E15" s="19"/>
      <c r="F15" s="19"/>
      <c r="G15" s="157">
        <f>SUM(G13:G13)</f>
        <v>20040.71</v>
      </c>
      <c r="H15" s="19"/>
      <c r="I15" s="19"/>
      <c r="J15" s="441">
        <f>J13+K13+L13</f>
        <v>14458.99</v>
      </c>
      <c r="K15" s="442"/>
      <c r="L15" s="443"/>
      <c r="M15" s="19"/>
      <c r="N15" s="20"/>
      <c r="O15" s="19"/>
      <c r="P15" s="19"/>
      <c r="Q15" s="65">
        <f>SUM(Q13:Q14)</f>
        <v>14450.04722</v>
      </c>
      <c r="R15" s="158">
        <f>J15-Q13-Q14</f>
        <v>8.9427799999994022</v>
      </c>
      <c r="S15" s="19"/>
      <c r="T15" s="19"/>
      <c r="U15" s="538"/>
      <c r="V15" s="159"/>
      <c r="W15" s="160">
        <v>14532.424999999999</v>
      </c>
      <c r="X15" s="160">
        <v>16189.697</v>
      </c>
    </row>
    <row r="16" spans="1:24" ht="18.75" customHeight="1" thickBot="1">
      <c r="A16" s="430" t="s">
        <v>6</v>
      </c>
      <c r="B16" s="431"/>
      <c r="C16" s="431"/>
      <c r="D16" s="431"/>
      <c r="E16" s="431"/>
      <c r="F16" s="431"/>
      <c r="G16" s="431"/>
      <c r="H16" s="431"/>
      <c r="I16" s="431"/>
      <c r="J16" s="431"/>
      <c r="K16" s="570"/>
      <c r="L16" s="431"/>
      <c r="M16" s="431"/>
      <c r="N16" s="431"/>
      <c r="O16" s="431"/>
      <c r="P16" s="431"/>
      <c r="Q16" s="431"/>
      <c r="R16" s="431"/>
      <c r="S16" s="431"/>
      <c r="T16" s="431"/>
      <c r="U16" s="570"/>
      <c r="V16" s="432"/>
      <c r="W16" s="39"/>
      <c r="X16" s="23"/>
    </row>
    <row r="17" spans="1:28" s="15" customFormat="1" ht="36" customHeight="1">
      <c r="A17" s="161"/>
      <c r="B17" s="5">
        <v>1</v>
      </c>
      <c r="C17" s="337" t="s">
        <v>27</v>
      </c>
      <c r="D17" s="337" t="s">
        <v>97</v>
      </c>
      <c r="E17" s="336">
        <v>43819</v>
      </c>
      <c r="F17" s="336">
        <v>43867</v>
      </c>
      <c r="G17" s="162">
        <v>1095.7860000000001</v>
      </c>
      <c r="H17" s="163" t="s">
        <v>65</v>
      </c>
      <c r="I17" s="540" t="s">
        <v>98</v>
      </c>
      <c r="J17" s="610">
        <v>2853</v>
      </c>
      <c r="K17" s="613">
        <v>28.818999999999999</v>
      </c>
      <c r="L17" s="614"/>
      <c r="M17" s="163">
        <v>43875</v>
      </c>
      <c r="N17" s="164">
        <v>43906</v>
      </c>
      <c r="O17" s="115">
        <v>43920</v>
      </c>
      <c r="P17" s="115">
        <v>44043</v>
      </c>
      <c r="Q17" s="165">
        <v>1018.521</v>
      </c>
      <c r="R17" s="489">
        <v>0</v>
      </c>
      <c r="S17" s="115" t="s">
        <v>173</v>
      </c>
      <c r="T17" s="367">
        <v>44026</v>
      </c>
      <c r="U17" s="497" t="s">
        <v>123</v>
      </c>
      <c r="V17" s="356" t="s">
        <v>212</v>
      </c>
      <c r="W17" s="167"/>
      <c r="X17" s="167"/>
    </row>
    <row r="18" spans="1:28" s="15" customFormat="1" ht="30.75" customHeight="1">
      <c r="A18" s="571"/>
      <c r="B18" s="573">
        <v>2</v>
      </c>
      <c r="C18" s="615" t="s">
        <v>122</v>
      </c>
      <c r="D18" s="168">
        <v>43860</v>
      </c>
      <c r="E18" s="168">
        <v>43867</v>
      </c>
      <c r="F18" s="168">
        <v>43895</v>
      </c>
      <c r="G18" s="169">
        <v>1305.8920000000001</v>
      </c>
      <c r="H18" s="163" t="s">
        <v>65</v>
      </c>
      <c r="I18" s="540"/>
      <c r="J18" s="611"/>
      <c r="K18" s="613"/>
      <c r="L18" s="452"/>
      <c r="M18" s="495">
        <v>43902</v>
      </c>
      <c r="N18" s="495">
        <v>43916</v>
      </c>
      <c r="O18" s="608">
        <v>43927</v>
      </c>
      <c r="P18" s="487">
        <v>44043</v>
      </c>
      <c r="Q18" s="485">
        <v>1778.277</v>
      </c>
      <c r="R18" s="490"/>
      <c r="S18" s="487" t="s">
        <v>173</v>
      </c>
      <c r="T18" s="586"/>
      <c r="U18" s="452"/>
      <c r="V18" s="494" t="s">
        <v>212</v>
      </c>
      <c r="W18" s="170"/>
      <c r="X18" s="170"/>
    </row>
    <row r="19" spans="1:28" s="15" customFormat="1" ht="9" customHeight="1">
      <c r="A19" s="572"/>
      <c r="B19" s="574"/>
      <c r="C19" s="616"/>
      <c r="D19" s="168">
        <v>43860</v>
      </c>
      <c r="E19" s="168">
        <v>43867</v>
      </c>
      <c r="F19" s="168">
        <v>43895</v>
      </c>
      <c r="G19" s="169">
        <v>481.322</v>
      </c>
      <c r="H19" s="163" t="s">
        <v>65</v>
      </c>
      <c r="I19" s="541"/>
      <c r="J19" s="611"/>
      <c r="K19" s="613"/>
      <c r="L19" s="452"/>
      <c r="M19" s="496"/>
      <c r="N19" s="496"/>
      <c r="O19" s="609"/>
      <c r="P19" s="488"/>
      <c r="Q19" s="486"/>
      <c r="R19" s="490"/>
      <c r="S19" s="488"/>
      <c r="T19" s="508"/>
      <c r="U19" s="452"/>
      <c r="V19" s="450"/>
      <c r="W19" s="167"/>
      <c r="X19" s="167"/>
    </row>
    <row r="20" spans="1:28" s="15" customFormat="1" ht="63.75" customHeight="1">
      <c r="A20" s="360"/>
      <c r="B20" s="361">
        <v>3</v>
      </c>
      <c r="C20" s="363" t="s">
        <v>216</v>
      </c>
      <c r="D20" s="168"/>
      <c r="E20" s="168"/>
      <c r="F20" s="168"/>
      <c r="G20" s="169"/>
      <c r="H20" s="362"/>
      <c r="I20" s="362"/>
      <c r="J20" s="611"/>
      <c r="K20" s="613"/>
      <c r="L20" s="452"/>
      <c r="M20" s="370" t="s">
        <v>149</v>
      </c>
      <c r="N20" s="352"/>
      <c r="O20" s="364">
        <v>44011</v>
      </c>
      <c r="P20" s="254">
        <v>44134</v>
      </c>
      <c r="Q20" s="179">
        <v>63.091999999999999</v>
      </c>
      <c r="R20" s="490"/>
      <c r="S20" s="365" t="s">
        <v>218</v>
      </c>
      <c r="T20" s="168"/>
      <c r="U20" s="452"/>
      <c r="V20" s="375" t="s">
        <v>228</v>
      </c>
      <c r="W20" s="167"/>
      <c r="X20" s="167"/>
    </row>
    <row r="21" spans="1:28" s="15" customFormat="1" ht="45" customHeight="1">
      <c r="A21" s="357"/>
      <c r="B21" s="358">
        <v>4</v>
      </c>
      <c r="C21" s="363" t="s">
        <v>217</v>
      </c>
      <c r="D21" s="354"/>
      <c r="E21" s="354"/>
      <c r="F21" s="354"/>
      <c r="G21" s="359"/>
      <c r="H21" s="353"/>
      <c r="I21" s="353"/>
      <c r="J21" s="612"/>
      <c r="K21" s="613"/>
      <c r="L21" s="498"/>
      <c r="M21" s="370" t="s">
        <v>149</v>
      </c>
      <c r="N21" s="351"/>
      <c r="O21" s="364">
        <v>44011</v>
      </c>
      <c r="P21" s="254">
        <v>44134</v>
      </c>
      <c r="Q21" s="179">
        <v>21.928999999999998</v>
      </c>
      <c r="R21" s="491"/>
      <c r="S21" s="365" t="s">
        <v>219</v>
      </c>
      <c r="T21" s="354"/>
      <c r="U21" s="498"/>
      <c r="V21" s="375" t="s">
        <v>229</v>
      </c>
      <c r="W21" s="167"/>
      <c r="X21" s="167"/>
    </row>
    <row r="22" spans="1:28" s="15" customFormat="1" ht="27.75" customHeight="1" thickBot="1">
      <c r="A22" s="171"/>
      <c r="B22" s="6"/>
      <c r="C22" s="172"/>
      <c r="D22" s="173"/>
      <c r="E22" s="174"/>
      <c r="F22" s="174"/>
      <c r="G22" s="175">
        <f>SUM(G17:G19)</f>
        <v>2883</v>
      </c>
      <c r="H22" s="174"/>
      <c r="I22" s="174"/>
      <c r="J22" s="644">
        <f>J17+K17</f>
        <v>2881.819</v>
      </c>
      <c r="K22" s="645"/>
      <c r="L22" s="646"/>
      <c r="M22" s="174"/>
      <c r="N22" s="176"/>
      <c r="O22" s="174"/>
      <c r="P22" s="174"/>
      <c r="Q22" s="177">
        <f>Q17+Q18+Q20+Q21</f>
        <v>2881.819</v>
      </c>
      <c r="R22" s="386">
        <f>J22-Q17-Q18-Q20-Q21</f>
        <v>-3.907985046680551E-14</v>
      </c>
      <c r="S22" s="174"/>
      <c r="T22" s="174"/>
      <c r="U22" s="178"/>
      <c r="V22" s="275"/>
      <c r="W22" s="179">
        <v>3004.1419999999998</v>
      </c>
      <c r="X22" s="179">
        <v>3220.4050000000002</v>
      </c>
    </row>
    <row r="23" spans="1:28" ht="18.75" customHeight="1" thickBot="1">
      <c r="A23" s="469" t="s">
        <v>7</v>
      </c>
      <c r="B23" s="470"/>
      <c r="C23" s="470"/>
      <c r="D23" s="470"/>
      <c r="E23" s="470"/>
      <c r="F23" s="470"/>
      <c r="G23" s="470"/>
      <c r="H23" s="470"/>
      <c r="I23" s="470"/>
      <c r="J23" s="470"/>
      <c r="K23" s="470"/>
      <c r="L23" s="470"/>
      <c r="M23" s="470"/>
      <c r="N23" s="470"/>
      <c r="O23" s="470"/>
      <c r="P23" s="470"/>
      <c r="Q23" s="470"/>
      <c r="R23" s="470"/>
      <c r="S23" s="470"/>
      <c r="T23" s="470"/>
      <c r="U23" s="470"/>
      <c r="V23" s="471"/>
      <c r="W23" s="39"/>
      <c r="X23" s="23"/>
    </row>
    <row r="24" spans="1:28" s="13" customFormat="1" ht="17.25" customHeight="1">
      <c r="A24" s="180"/>
      <c r="B24" s="2">
        <v>1</v>
      </c>
      <c r="C24" s="36" t="s">
        <v>45</v>
      </c>
      <c r="D24" s="481">
        <v>43802</v>
      </c>
      <c r="E24" s="482">
        <v>43795</v>
      </c>
      <c r="F24" s="481">
        <v>43856</v>
      </c>
      <c r="G24" s="181"/>
      <c r="H24" s="181"/>
      <c r="I24" s="481" t="s">
        <v>72</v>
      </c>
      <c r="J24" s="584">
        <v>4707.7</v>
      </c>
      <c r="K24" s="589">
        <v>47.58</v>
      </c>
      <c r="L24" s="453">
        <v>42.42</v>
      </c>
      <c r="M24" s="182"/>
      <c r="N24" s="182"/>
      <c r="O24" s="182"/>
      <c r="P24" s="182"/>
      <c r="Q24" s="181"/>
      <c r="R24" s="183"/>
      <c r="S24" s="184"/>
      <c r="T24" s="144"/>
      <c r="U24" s="559" t="s">
        <v>248</v>
      </c>
      <c r="V24" s="335"/>
      <c r="W24" s="185"/>
      <c r="X24" s="185"/>
    </row>
    <row r="25" spans="1:28" s="13" customFormat="1" ht="36" customHeight="1">
      <c r="A25" s="180"/>
      <c r="B25" s="2"/>
      <c r="C25" s="73" t="s">
        <v>109</v>
      </c>
      <c r="D25" s="481"/>
      <c r="E25" s="643"/>
      <c r="F25" s="481"/>
      <c r="G25" s="51">
        <v>227.5</v>
      </c>
      <c r="H25" s="51"/>
      <c r="I25" s="481"/>
      <c r="J25" s="584"/>
      <c r="K25" s="589"/>
      <c r="L25" s="453"/>
      <c r="M25" s="34" t="s">
        <v>74</v>
      </c>
      <c r="N25" s="34" t="s">
        <v>75</v>
      </c>
      <c r="O25" s="35">
        <v>43886</v>
      </c>
      <c r="P25" s="182">
        <v>44074</v>
      </c>
      <c r="Q25" s="99">
        <v>227.5</v>
      </c>
      <c r="R25" s="640">
        <f>J49-Q25-Q26-Q27-Q28-Q29-Q31-Q32-Q33-Q34-Q35-Q36-Q37-Q39-Q40-Q41-Q42-Q43-Q44-Q45-Q47-Q48</f>
        <v>4.9999999994838618E-3</v>
      </c>
      <c r="S25" s="406" t="s">
        <v>76</v>
      </c>
      <c r="T25" s="186"/>
      <c r="U25" s="559"/>
      <c r="V25" s="405" t="s">
        <v>247</v>
      </c>
      <c r="W25" s="185"/>
      <c r="X25" s="185"/>
      <c r="Z25" s="43"/>
      <c r="AA25" s="47"/>
      <c r="AB25" s="43"/>
    </row>
    <row r="26" spans="1:28" s="13" customFormat="1" ht="18.75" customHeight="1">
      <c r="A26" s="180"/>
      <c r="B26" s="2"/>
      <c r="C26" s="74" t="s">
        <v>77</v>
      </c>
      <c r="D26" s="481"/>
      <c r="E26" s="643"/>
      <c r="F26" s="481"/>
      <c r="G26" s="51">
        <v>99.677999999999997</v>
      </c>
      <c r="H26" s="51"/>
      <c r="I26" s="481"/>
      <c r="J26" s="584"/>
      <c r="K26" s="589"/>
      <c r="L26" s="453"/>
      <c r="M26" s="34" t="s">
        <v>65</v>
      </c>
      <c r="N26" s="34" t="s">
        <v>65</v>
      </c>
      <c r="O26" s="35">
        <v>43868</v>
      </c>
      <c r="P26" s="182">
        <v>44104</v>
      </c>
      <c r="Q26" s="99">
        <v>99.68</v>
      </c>
      <c r="R26" s="641"/>
      <c r="S26" s="327" t="s">
        <v>78</v>
      </c>
      <c r="T26" s="387"/>
      <c r="U26" s="559"/>
      <c r="V26" s="382" t="s">
        <v>230</v>
      </c>
      <c r="W26" s="185"/>
      <c r="X26" s="185"/>
      <c r="Z26" s="43"/>
      <c r="AA26" s="48"/>
      <c r="AB26" s="43"/>
    </row>
    <row r="27" spans="1:28" s="13" customFormat="1" ht="30.75" customHeight="1">
      <c r="A27" s="180"/>
      <c r="B27" s="2"/>
      <c r="C27" s="74" t="s">
        <v>79</v>
      </c>
      <c r="D27" s="481"/>
      <c r="E27" s="643"/>
      <c r="F27" s="481"/>
      <c r="G27" s="51">
        <v>30.28</v>
      </c>
      <c r="H27" s="51"/>
      <c r="I27" s="481"/>
      <c r="J27" s="584"/>
      <c r="K27" s="589"/>
      <c r="L27" s="453"/>
      <c r="M27" s="34" t="s">
        <v>80</v>
      </c>
      <c r="N27" s="34" t="s">
        <v>81</v>
      </c>
      <c r="O27" s="35">
        <v>43892</v>
      </c>
      <c r="P27" s="182">
        <v>44074</v>
      </c>
      <c r="Q27" s="99">
        <v>23.32</v>
      </c>
      <c r="R27" s="641"/>
      <c r="S27" s="327" t="s">
        <v>111</v>
      </c>
      <c r="T27" s="186"/>
      <c r="U27" s="559"/>
      <c r="V27" s="343" t="s">
        <v>213</v>
      </c>
      <c r="W27" s="185"/>
      <c r="X27" s="185"/>
      <c r="Z27" s="43"/>
      <c r="AA27" s="48"/>
      <c r="AB27" s="43"/>
    </row>
    <row r="28" spans="1:28" s="13" customFormat="1" ht="18.75" customHeight="1">
      <c r="A28" s="180"/>
      <c r="B28" s="2"/>
      <c r="C28" s="73" t="s">
        <v>82</v>
      </c>
      <c r="D28" s="481"/>
      <c r="E28" s="643"/>
      <c r="F28" s="481"/>
      <c r="G28" s="51">
        <v>7.8019999999999996</v>
      </c>
      <c r="H28" s="51"/>
      <c r="I28" s="481"/>
      <c r="J28" s="584"/>
      <c r="K28" s="589"/>
      <c r="L28" s="453"/>
      <c r="M28" s="34" t="s">
        <v>65</v>
      </c>
      <c r="N28" s="34" t="s">
        <v>65</v>
      </c>
      <c r="O28" s="35">
        <v>43868</v>
      </c>
      <c r="P28" s="182">
        <v>43900</v>
      </c>
      <c r="Q28" s="99">
        <v>7.8</v>
      </c>
      <c r="R28" s="641"/>
      <c r="S28" s="182" t="s">
        <v>112</v>
      </c>
      <c r="T28" s="145">
        <v>43896</v>
      </c>
      <c r="U28" s="559"/>
      <c r="V28" s="343" t="s">
        <v>212</v>
      </c>
      <c r="W28" s="185"/>
      <c r="X28" s="185"/>
      <c r="Z28" s="43"/>
      <c r="AA28" s="48"/>
      <c r="AB28" s="43"/>
    </row>
    <row r="29" spans="1:28" s="13" customFormat="1" ht="30">
      <c r="A29" s="180"/>
      <c r="B29" s="2"/>
      <c r="C29" s="75" t="s">
        <v>83</v>
      </c>
      <c r="D29" s="482"/>
      <c r="E29" s="643"/>
      <c r="F29" s="482"/>
      <c r="G29" s="51">
        <v>104.461</v>
      </c>
      <c r="H29" s="51"/>
      <c r="I29" s="481"/>
      <c r="J29" s="584"/>
      <c r="K29" s="589"/>
      <c r="L29" s="453"/>
      <c r="M29" s="76" t="s">
        <v>84</v>
      </c>
      <c r="N29" s="76" t="s">
        <v>85</v>
      </c>
      <c r="O29" s="77">
        <v>43892</v>
      </c>
      <c r="P29" s="31">
        <v>44074</v>
      </c>
      <c r="Q29" s="100">
        <v>86.82</v>
      </c>
      <c r="R29" s="641"/>
      <c r="S29" s="31" t="s">
        <v>113</v>
      </c>
      <c r="T29" s="188"/>
      <c r="U29" s="559"/>
      <c r="V29" s="409" t="s">
        <v>249</v>
      </c>
      <c r="W29" s="25"/>
      <c r="X29" s="25"/>
      <c r="Z29" s="43"/>
      <c r="AA29" s="48"/>
      <c r="AB29" s="43"/>
    </row>
    <row r="30" spans="1:28" s="13" customFormat="1" ht="18.75" customHeight="1">
      <c r="A30" s="180"/>
      <c r="B30" s="2">
        <v>2</v>
      </c>
      <c r="C30" s="78" t="s">
        <v>86</v>
      </c>
      <c r="D30" s="480">
        <v>43802</v>
      </c>
      <c r="E30" s="643">
        <v>43795</v>
      </c>
      <c r="F30" s="480">
        <v>43856</v>
      </c>
      <c r="G30" s="189"/>
      <c r="H30" s="181"/>
      <c r="I30" s="481"/>
      <c r="J30" s="584"/>
      <c r="K30" s="589"/>
      <c r="L30" s="453"/>
      <c r="M30" s="190"/>
      <c r="N30" s="190"/>
      <c r="O30" s="190"/>
      <c r="P30" s="190"/>
      <c r="Q30" s="189"/>
      <c r="R30" s="641"/>
      <c r="S30" s="190"/>
      <c r="T30" s="191"/>
      <c r="U30" s="559"/>
      <c r="V30" s="344"/>
      <c r="W30" s="25"/>
      <c r="X30" s="25"/>
      <c r="Z30" s="43"/>
      <c r="AA30" s="192"/>
      <c r="AB30" s="43"/>
    </row>
    <row r="31" spans="1:28" s="13" customFormat="1" ht="30.75" customHeight="1">
      <c r="A31" s="180"/>
      <c r="B31" s="2"/>
      <c r="C31" s="73" t="s">
        <v>73</v>
      </c>
      <c r="D31" s="481"/>
      <c r="E31" s="643"/>
      <c r="F31" s="481"/>
      <c r="G31" s="51">
        <v>390.78</v>
      </c>
      <c r="H31" s="51"/>
      <c r="I31" s="481"/>
      <c r="J31" s="584"/>
      <c r="K31" s="589"/>
      <c r="L31" s="453"/>
      <c r="M31" s="34" t="s">
        <v>74</v>
      </c>
      <c r="N31" s="34" t="s">
        <v>75</v>
      </c>
      <c r="O31" s="35">
        <v>43886</v>
      </c>
      <c r="P31" s="190">
        <v>44074</v>
      </c>
      <c r="Q31" s="99">
        <v>388.82</v>
      </c>
      <c r="R31" s="641"/>
      <c r="S31" s="407" t="s">
        <v>76</v>
      </c>
      <c r="T31" s="188"/>
      <c r="U31" s="559"/>
      <c r="V31" s="405" t="s">
        <v>242</v>
      </c>
      <c r="W31" s="25"/>
      <c r="X31" s="25"/>
      <c r="Z31" s="43"/>
      <c r="AA31" s="47"/>
      <c r="AB31" s="43"/>
    </row>
    <row r="32" spans="1:28" s="13" customFormat="1" ht="18.75" customHeight="1">
      <c r="A32" s="180"/>
      <c r="B32" s="2"/>
      <c r="C32" s="74" t="s">
        <v>77</v>
      </c>
      <c r="D32" s="481"/>
      <c r="E32" s="643"/>
      <c r="F32" s="481"/>
      <c r="G32" s="51">
        <v>99.700999999999993</v>
      </c>
      <c r="H32" s="51"/>
      <c r="I32" s="481"/>
      <c r="J32" s="584"/>
      <c r="K32" s="589"/>
      <c r="L32" s="453"/>
      <c r="M32" s="34" t="s">
        <v>65</v>
      </c>
      <c r="N32" s="34" t="s">
        <v>65</v>
      </c>
      <c r="O32" s="35">
        <v>43868</v>
      </c>
      <c r="P32" s="190">
        <v>44104</v>
      </c>
      <c r="Q32" s="99">
        <v>99.7</v>
      </c>
      <c r="R32" s="641"/>
      <c r="S32" s="328" t="s">
        <v>78</v>
      </c>
      <c r="T32" s="387"/>
      <c r="U32" s="559"/>
      <c r="V32" s="382" t="s">
        <v>212</v>
      </c>
      <c r="W32" s="25"/>
      <c r="X32" s="25"/>
      <c r="Z32" s="43"/>
      <c r="AA32" s="47"/>
      <c r="AB32" s="43"/>
    </row>
    <row r="33" spans="1:28" s="13" customFormat="1" ht="28.5" customHeight="1">
      <c r="A33" s="180"/>
      <c r="B33" s="2"/>
      <c r="C33" s="74" t="s">
        <v>79</v>
      </c>
      <c r="D33" s="481"/>
      <c r="E33" s="643"/>
      <c r="F33" s="481"/>
      <c r="G33" s="51">
        <v>60.563000000000002</v>
      </c>
      <c r="H33" s="51"/>
      <c r="I33" s="481"/>
      <c r="J33" s="584"/>
      <c r="K33" s="589"/>
      <c r="L33" s="453"/>
      <c r="M33" s="34" t="s">
        <v>80</v>
      </c>
      <c r="N33" s="34" t="s">
        <v>81</v>
      </c>
      <c r="O33" s="35">
        <v>43892</v>
      </c>
      <c r="P33" s="190">
        <v>44074</v>
      </c>
      <c r="Q33" s="99">
        <v>46.63</v>
      </c>
      <c r="R33" s="641"/>
      <c r="S33" s="328" t="s">
        <v>111</v>
      </c>
      <c r="T33" s="188"/>
      <c r="U33" s="559"/>
      <c r="V33" s="343" t="s">
        <v>214</v>
      </c>
      <c r="W33" s="25"/>
      <c r="X33" s="25"/>
      <c r="Z33" s="43"/>
      <c r="AA33" s="47"/>
      <c r="AB33" s="43"/>
    </row>
    <row r="34" spans="1:28" s="13" customFormat="1" ht="30">
      <c r="A34" s="180"/>
      <c r="B34" s="2"/>
      <c r="C34" s="73" t="s">
        <v>87</v>
      </c>
      <c r="D34" s="481"/>
      <c r="E34" s="643"/>
      <c r="F34" s="481"/>
      <c r="G34" s="51">
        <v>47.045000000000002</v>
      </c>
      <c r="H34" s="51"/>
      <c r="I34" s="481"/>
      <c r="J34" s="584"/>
      <c r="K34" s="589"/>
      <c r="L34" s="453"/>
      <c r="M34" s="34" t="s">
        <v>80</v>
      </c>
      <c r="N34" s="34" t="s">
        <v>81</v>
      </c>
      <c r="O34" s="35">
        <v>43886</v>
      </c>
      <c r="P34" s="190">
        <v>44074</v>
      </c>
      <c r="Q34" s="51">
        <v>47.05</v>
      </c>
      <c r="R34" s="641"/>
      <c r="S34" s="328" t="s">
        <v>88</v>
      </c>
      <c r="T34" s="188"/>
      <c r="U34" s="559"/>
      <c r="V34" s="409" t="s">
        <v>249</v>
      </c>
      <c r="W34" s="25"/>
      <c r="X34" s="25"/>
      <c r="Z34" s="43"/>
      <c r="AA34" s="47"/>
      <c r="AB34" s="43"/>
    </row>
    <row r="35" spans="1:28" s="13" customFormat="1" ht="18.75" customHeight="1">
      <c r="A35" s="180"/>
      <c r="B35" s="2"/>
      <c r="C35" s="73" t="s">
        <v>82</v>
      </c>
      <c r="D35" s="481"/>
      <c r="E35" s="643"/>
      <c r="F35" s="481"/>
      <c r="G35" s="51">
        <v>5.19</v>
      </c>
      <c r="H35" s="51"/>
      <c r="I35" s="481"/>
      <c r="J35" s="584"/>
      <c r="K35" s="589"/>
      <c r="L35" s="453"/>
      <c r="M35" s="34" t="s">
        <v>65</v>
      </c>
      <c r="N35" s="34" t="s">
        <v>65</v>
      </c>
      <c r="O35" s="35">
        <v>43868</v>
      </c>
      <c r="P35" s="190">
        <v>43900</v>
      </c>
      <c r="Q35" s="99">
        <v>5.19</v>
      </c>
      <c r="R35" s="641"/>
      <c r="S35" s="182" t="s">
        <v>112</v>
      </c>
      <c r="T35" s="145">
        <v>43896</v>
      </c>
      <c r="U35" s="559"/>
      <c r="V35" s="343" t="s">
        <v>212</v>
      </c>
      <c r="W35" s="25"/>
      <c r="X35" s="25"/>
      <c r="Z35" s="43"/>
      <c r="AA35" s="47"/>
      <c r="AB35" s="43"/>
    </row>
    <row r="36" spans="1:28" s="13" customFormat="1" ht="30" customHeight="1">
      <c r="A36" s="180"/>
      <c r="B36" s="2"/>
      <c r="C36" s="73" t="s">
        <v>89</v>
      </c>
      <c r="D36" s="481"/>
      <c r="E36" s="643"/>
      <c r="F36" s="481"/>
      <c r="G36" s="51">
        <v>24.222000000000001</v>
      </c>
      <c r="H36" s="51"/>
      <c r="I36" s="481"/>
      <c r="J36" s="584"/>
      <c r="K36" s="589"/>
      <c r="L36" s="453"/>
      <c r="M36" s="34" t="s">
        <v>65</v>
      </c>
      <c r="N36" s="34" t="s">
        <v>65</v>
      </c>
      <c r="O36" s="35">
        <v>43866</v>
      </c>
      <c r="P36" s="190">
        <v>43952</v>
      </c>
      <c r="Q36" s="99">
        <v>24.22</v>
      </c>
      <c r="R36" s="641"/>
      <c r="S36" s="190" t="s">
        <v>184</v>
      </c>
      <c r="T36" s="145">
        <v>43936</v>
      </c>
      <c r="U36" s="559"/>
      <c r="V36" s="343" t="s">
        <v>212</v>
      </c>
      <c r="W36" s="25"/>
      <c r="X36" s="25"/>
      <c r="Z36" s="43"/>
      <c r="AA36" s="47"/>
      <c r="AB36" s="43"/>
    </row>
    <row r="37" spans="1:28" s="13" customFormat="1" ht="35.25" customHeight="1">
      <c r="A37" s="180"/>
      <c r="B37" s="2"/>
      <c r="C37" s="79" t="s">
        <v>90</v>
      </c>
      <c r="D37" s="482"/>
      <c r="E37" s="643"/>
      <c r="F37" s="482"/>
      <c r="G37" s="51">
        <v>78.504999999999995</v>
      </c>
      <c r="H37" s="51"/>
      <c r="I37" s="481"/>
      <c r="J37" s="584"/>
      <c r="K37" s="589"/>
      <c r="L37" s="453"/>
      <c r="M37" s="80">
        <v>43865</v>
      </c>
      <c r="N37" s="80">
        <v>43875</v>
      </c>
      <c r="O37" s="35">
        <v>43892</v>
      </c>
      <c r="P37" s="190">
        <v>44074</v>
      </c>
      <c r="Q37" s="99">
        <v>65.260000000000005</v>
      </c>
      <c r="R37" s="641"/>
      <c r="S37" s="328" t="s">
        <v>113</v>
      </c>
      <c r="T37" s="188"/>
      <c r="U37" s="559"/>
      <c r="V37" s="409" t="s">
        <v>249</v>
      </c>
      <c r="W37" s="25"/>
      <c r="X37" s="25"/>
      <c r="Z37" s="43"/>
      <c r="AA37" s="47"/>
      <c r="AB37" s="43"/>
    </row>
    <row r="38" spans="1:28" s="13" customFormat="1" ht="18.75" customHeight="1">
      <c r="A38" s="180"/>
      <c r="B38" s="2">
        <v>3</v>
      </c>
      <c r="C38" s="81" t="s">
        <v>91</v>
      </c>
      <c r="D38" s="480">
        <v>43802</v>
      </c>
      <c r="E38" s="643">
        <v>43795</v>
      </c>
      <c r="F38" s="480">
        <v>43856</v>
      </c>
      <c r="G38" s="189"/>
      <c r="H38" s="181"/>
      <c r="I38" s="481"/>
      <c r="J38" s="584"/>
      <c r="K38" s="589"/>
      <c r="L38" s="453"/>
      <c r="M38" s="182"/>
      <c r="N38" s="190"/>
      <c r="O38" s="190"/>
      <c r="P38" s="190"/>
      <c r="Q38" s="189"/>
      <c r="R38" s="641"/>
      <c r="S38" s="193"/>
      <c r="T38" s="194"/>
      <c r="U38" s="559"/>
      <c r="V38" s="343"/>
      <c r="W38" s="25"/>
      <c r="X38" s="25"/>
      <c r="Z38" s="43"/>
      <c r="AA38" s="195"/>
      <c r="AB38" s="43"/>
    </row>
    <row r="39" spans="1:28" s="13" customFormat="1" ht="64.5" customHeight="1">
      <c r="A39" s="180"/>
      <c r="B39" s="2"/>
      <c r="C39" s="82" t="s">
        <v>92</v>
      </c>
      <c r="D39" s="481"/>
      <c r="E39" s="643"/>
      <c r="F39" s="481"/>
      <c r="G39" s="51">
        <v>1388.8314</v>
      </c>
      <c r="H39" s="51"/>
      <c r="I39" s="481"/>
      <c r="J39" s="584"/>
      <c r="K39" s="589"/>
      <c r="L39" s="453"/>
      <c r="M39" s="34" t="s">
        <v>74</v>
      </c>
      <c r="N39" s="34" t="s">
        <v>75</v>
      </c>
      <c r="O39" s="35">
        <v>43886</v>
      </c>
      <c r="P39" s="191">
        <v>44074</v>
      </c>
      <c r="Q39" s="419">
        <v>1284.67</v>
      </c>
      <c r="R39" s="641"/>
      <c r="S39" s="392" t="s">
        <v>93</v>
      </c>
      <c r="T39" s="188"/>
      <c r="U39" s="559"/>
      <c r="V39" s="392" t="s">
        <v>257</v>
      </c>
      <c r="W39" s="25"/>
      <c r="X39" s="25"/>
      <c r="Z39" s="43"/>
      <c r="AA39" s="47"/>
      <c r="AB39" s="43"/>
    </row>
    <row r="40" spans="1:28" s="13" customFormat="1" ht="33" customHeight="1">
      <c r="A40" s="180"/>
      <c r="B40" s="2"/>
      <c r="C40" s="82" t="s">
        <v>94</v>
      </c>
      <c r="D40" s="481"/>
      <c r="E40" s="643"/>
      <c r="F40" s="481"/>
      <c r="G40" s="51">
        <v>465.55</v>
      </c>
      <c r="H40" s="51"/>
      <c r="I40" s="481"/>
      <c r="J40" s="584"/>
      <c r="K40" s="589"/>
      <c r="L40" s="453"/>
      <c r="M40" s="34" t="s">
        <v>114</v>
      </c>
      <c r="N40" s="34" t="s">
        <v>115</v>
      </c>
      <c r="O40" s="35">
        <v>43922</v>
      </c>
      <c r="P40" s="190">
        <v>44074</v>
      </c>
      <c r="Q40" s="189">
        <v>245.31</v>
      </c>
      <c r="R40" s="641"/>
      <c r="S40" s="193" t="s">
        <v>111</v>
      </c>
      <c r="T40" s="188"/>
      <c r="U40" s="559"/>
      <c r="V40" s="343" t="s">
        <v>214</v>
      </c>
      <c r="W40" s="25"/>
      <c r="X40" s="25"/>
      <c r="Z40" s="43"/>
      <c r="AA40" s="47"/>
      <c r="AB40" s="43"/>
    </row>
    <row r="41" spans="1:28" s="13" customFormat="1" ht="18.75" customHeight="1">
      <c r="A41" s="180"/>
      <c r="B41" s="2"/>
      <c r="C41" s="83" t="s">
        <v>95</v>
      </c>
      <c r="D41" s="481"/>
      <c r="E41" s="643"/>
      <c r="F41" s="481"/>
      <c r="G41" s="51">
        <v>84.43</v>
      </c>
      <c r="H41" s="51"/>
      <c r="I41" s="481"/>
      <c r="J41" s="584"/>
      <c r="K41" s="589"/>
      <c r="L41" s="453"/>
      <c r="M41" s="34" t="s">
        <v>65</v>
      </c>
      <c r="N41" s="34" t="s">
        <v>65</v>
      </c>
      <c r="O41" s="35">
        <v>43866</v>
      </c>
      <c r="P41" s="190">
        <v>43900</v>
      </c>
      <c r="Q41" s="189">
        <v>84.43</v>
      </c>
      <c r="R41" s="641"/>
      <c r="S41" s="182" t="s">
        <v>112</v>
      </c>
      <c r="T41" s="145">
        <v>43896</v>
      </c>
      <c r="U41" s="559"/>
      <c r="V41" s="343" t="s">
        <v>212</v>
      </c>
      <c r="W41" s="25"/>
      <c r="X41" s="25"/>
      <c r="Z41" s="43"/>
      <c r="AA41" s="47"/>
      <c r="AB41" s="43"/>
    </row>
    <row r="42" spans="1:28" s="13" customFormat="1" ht="18.75" customHeight="1">
      <c r="A42" s="180"/>
      <c r="B42" s="2"/>
      <c r="C42" s="83" t="s">
        <v>117</v>
      </c>
      <c r="D42" s="481"/>
      <c r="E42" s="643"/>
      <c r="F42" s="481"/>
      <c r="G42" s="51">
        <v>70</v>
      </c>
      <c r="H42" s="51"/>
      <c r="I42" s="481"/>
      <c r="J42" s="584"/>
      <c r="K42" s="589"/>
      <c r="L42" s="453"/>
      <c r="M42" s="34" t="s">
        <v>65</v>
      </c>
      <c r="N42" s="34" t="s">
        <v>65</v>
      </c>
      <c r="O42" s="35">
        <v>43871</v>
      </c>
      <c r="P42" s="190">
        <v>43900</v>
      </c>
      <c r="Q42" s="189">
        <v>70</v>
      </c>
      <c r="R42" s="641"/>
      <c r="S42" s="182" t="s">
        <v>112</v>
      </c>
      <c r="T42" s="145">
        <v>43896</v>
      </c>
      <c r="U42" s="559"/>
      <c r="V42" s="343" t="s">
        <v>212</v>
      </c>
      <c r="W42" s="25"/>
      <c r="X42" s="25"/>
      <c r="Z42" s="43"/>
      <c r="AA42" s="47"/>
      <c r="AB42" s="43"/>
    </row>
    <row r="43" spans="1:28" s="13" customFormat="1" ht="60" customHeight="1">
      <c r="A43" s="150"/>
      <c r="B43" s="2"/>
      <c r="C43" s="83" t="s">
        <v>127</v>
      </c>
      <c r="D43" s="481"/>
      <c r="E43" s="643"/>
      <c r="F43" s="481"/>
      <c r="G43" s="51">
        <v>101.45</v>
      </c>
      <c r="H43" s="51"/>
      <c r="I43" s="481"/>
      <c r="J43" s="584"/>
      <c r="K43" s="589"/>
      <c r="L43" s="453"/>
      <c r="M43" s="34" t="s">
        <v>116</v>
      </c>
      <c r="N43" s="38" t="s">
        <v>145</v>
      </c>
      <c r="O43" s="35">
        <v>43934</v>
      </c>
      <c r="P43" s="190">
        <v>44074</v>
      </c>
      <c r="Q43" s="371">
        <v>101.515</v>
      </c>
      <c r="R43" s="641"/>
      <c r="S43" s="341" t="s">
        <v>78</v>
      </c>
      <c r="T43" s="345">
        <v>43976</v>
      </c>
      <c r="U43" s="559"/>
      <c r="V43" s="373" t="s">
        <v>243</v>
      </c>
      <c r="W43" s="25"/>
      <c r="X43" s="25"/>
      <c r="Z43" s="43"/>
      <c r="AA43" s="47"/>
      <c r="AB43" s="43"/>
    </row>
    <row r="44" spans="1:28" s="13" customFormat="1" ht="28.5" customHeight="1">
      <c r="A44" s="150"/>
      <c r="B44" s="2"/>
      <c r="C44" s="83" t="s">
        <v>152</v>
      </c>
      <c r="D44" s="481"/>
      <c r="E44" s="643"/>
      <c r="F44" s="481"/>
      <c r="G44" s="51">
        <v>520.96</v>
      </c>
      <c r="H44" s="51"/>
      <c r="I44" s="481"/>
      <c r="J44" s="584"/>
      <c r="K44" s="589"/>
      <c r="L44" s="453"/>
      <c r="M44" s="34" t="s">
        <v>146</v>
      </c>
      <c r="N44" s="38" t="s">
        <v>147</v>
      </c>
      <c r="O44" s="35">
        <v>43957</v>
      </c>
      <c r="P44" s="190">
        <v>44074</v>
      </c>
      <c r="Q44" s="371">
        <v>520.96</v>
      </c>
      <c r="R44" s="641"/>
      <c r="S44" s="193" t="s">
        <v>78</v>
      </c>
      <c r="T44" s="342">
        <v>43972</v>
      </c>
      <c r="U44" s="559"/>
      <c r="V44" s="343" t="s">
        <v>212</v>
      </c>
      <c r="W44" s="25"/>
      <c r="X44" s="25"/>
      <c r="Z44" s="43"/>
      <c r="AA44" s="47"/>
      <c r="AB44" s="43"/>
    </row>
    <row r="45" spans="1:28" s="13" customFormat="1" ht="30">
      <c r="A45" s="150"/>
      <c r="B45" s="2"/>
      <c r="C45" s="83" t="s">
        <v>96</v>
      </c>
      <c r="D45" s="482"/>
      <c r="E45" s="643"/>
      <c r="F45" s="482"/>
      <c r="G45" s="51">
        <v>37.860999999999997</v>
      </c>
      <c r="H45" s="51"/>
      <c r="I45" s="481"/>
      <c r="J45" s="584"/>
      <c r="K45" s="589"/>
      <c r="L45" s="453"/>
      <c r="M45" s="34" t="s">
        <v>84</v>
      </c>
      <c r="N45" s="34" t="s">
        <v>85</v>
      </c>
      <c r="O45" s="35">
        <v>43892</v>
      </c>
      <c r="P45" s="190">
        <v>44074</v>
      </c>
      <c r="Q45" s="371">
        <v>31.46</v>
      </c>
      <c r="R45" s="641"/>
      <c r="S45" s="328" t="s">
        <v>113</v>
      </c>
      <c r="T45" s="186"/>
      <c r="U45" s="559"/>
      <c r="V45" s="409" t="s">
        <v>231</v>
      </c>
      <c r="W45" s="25"/>
      <c r="X45" s="25"/>
      <c r="Z45" s="43"/>
      <c r="AA45" s="47"/>
      <c r="AB45" s="43"/>
    </row>
    <row r="46" spans="1:28" s="13" customFormat="1" ht="28.5" customHeight="1">
      <c r="A46" s="150"/>
      <c r="B46" s="2">
        <v>4</v>
      </c>
      <c r="C46" s="81" t="s">
        <v>46</v>
      </c>
      <c r="D46" s="480">
        <v>43802</v>
      </c>
      <c r="E46" s="643">
        <v>43795</v>
      </c>
      <c r="F46" s="480">
        <v>43856</v>
      </c>
      <c r="G46" s="189"/>
      <c r="H46" s="189"/>
      <c r="I46" s="481"/>
      <c r="J46" s="584"/>
      <c r="K46" s="589"/>
      <c r="L46" s="453"/>
      <c r="M46" s="182"/>
      <c r="N46" s="190"/>
      <c r="O46" s="182"/>
      <c r="P46" s="190"/>
      <c r="Q46" s="371"/>
      <c r="R46" s="641"/>
      <c r="S46" s="190"/>
      <c r="T46" s="196"/>
      <c r="U46" s="559"/>
      <c r="V46" s="343"/>
      <c r="W46" s="25"/>
      <c r="X46" s="25"/>
      <c r="Z46" s="43"/>
      <c r="AA46" s="195"/>
      <c r="AB46" s="43"/>
    </row>
    <row r="47" spans="1:28" s="13" customFormat="1" ht="65.25" customHeight="1">
      <c r="A47" s="156"/>
      <c r="B47" s="3"/>
      <c r="C47" s="82" t="s">
        <v>92</v>
      </c>
      <c r="D47" s="481"/>
      <c r="E47" s="643"/>
      <c r="F47" s="481"/>
      <c r="G47" s="51">
        <v>1388.8314</v>
      </c>
      <c r="H47" s="51"/>
      <c r="I47" s="481"/>
      <c r="J47" s="584"/>
      <c r="K47" s="589"/>
      <c r="L47" s="453"/>
      <c r="M47" s="34" t="s">
        <v>74</v>
      </c>
      <c r="N47" s="34" t="s">
        <v>75</v>
      </c>
      <c r="O47" s="35">
        <v>43886</v>
      </c>
      <c r="P47" s="410">
        <v>44074</v>
      </c>
      <c r="Q47" s="419">
        <v>1284.67</v>
      </c>
      <c r="R47" s="641"/>
      <c r="S47" s="392" t="s">
        <v>93</v>
      </c>
      <c r="T47" s="186"/>
      <c r="U47" s="559"/>
      <c r="V47" s="392" t="s">
        <v>257</v>
      </c>
      <c r="W47" s="25"/>
      <c r="X47" s="25"/>
      <c r="Z47" s="43"/>
      <c r="AA47" s="47"/>
      <c r="AB47" s="43"/>
    </row>
    <row r="48" spans="1:28" s="13" customFormat="1" ht="28.5" customHeight="1">
      <c r="A48" s="156"/>
      <c r="B48" s="3"/>
      <c r="C48" s="82" t="s">
        <v>94</v>
      </c>
      <c r="D48" s="482"/>
      <c r="E48" s="643"/>
      <c r="F48" s="482"/>
      <c r="G48" s="51">
        <v>100</v>
      </c>
      <c r="H48" s="51"/>
      <c r="I48" s="482"/>
      <c r="J48" s="585"/>
      <c r="K48" s="590"/>
      <c r="L48" s="454"/>
      <c r="M48" s="34" t="s">
        <v>114</v>
      </c>
      <c r="N48" s="34" t="s">
        <v>115</v>
      </c>
      <c r="O48" s="35">
        <v>43922</v>
      </c>
      <c r="P48" s="35">
        <v>44074</v>
      </c>
      <c r="Q48" s="372">
        <v>52.69</v>
      </c>
      <c r="R48" s="642"/>
      <c r="S48" s="155" t="s">
        <v>111</v>
      </c>
      <c r="T48" s="186"/>
      <c r="U48" s="559"/>
      <c r="V48" s="343" t="s">
        <v>214</v>
      </c>
      <c r="W48" s="25"/>
      <c r="X48" s="25"/>
      <c r="Z48" s="43"/>
      <c r="AA48" s="47"/>
      <c r="AB48" s="43"/>
    </row>
    <row r="49" spans="1:28" s="16" customFormat="1" ht="25.5" customHeight="1" thickBot="1">
      <c r="A49" s="197"/>
      <c r="B49" s="3"/>
      <c r="C49" s="198"/>
      <c r="D49" s="199"/>
      <c r="E49" s="199"/>
      <c r="F49" s="200"/>
      <c r="G49" s="201">
        <f>G25+G26+G27+G28+G29+G30+G31+G32+G33+G34+G35+G36+G37+G39+G40+G41+G42+G43+G44+G45+G47+G48</f>
        <v>5333.6407999999992</v>
      </c>
      <c r="H49" s="202"/>
      <c r="I49" s="202"/>
      <c r="J49" s="446">
        <f>J24+K24+L24</f>
        <v>4797.7</v>
      </c>
      <c r="K49" s="447"/>
      <c r="L49" s="448"/>
      <c r="M49" s="202"/>
      <c r="N49" s="203"/>
      <c r="O49" s="202"/>
      <c r="P49" s="202"/>
      <c r="Q49" s="384">
        <f>Q25+Q26+Q27+Q28+Q29+Q31+Q32+Q33+Q34+Q35+Q36+Q37+Q39+Q40+Q41+Q42+Q43+Q44+Q45+Q47+Q48</f>
        <v>4797.6949999999997</v>
      </c>
      <c r="R49" s="204">
        <f>J49-Q25-Q26-Q27-Q28-Q29-Q31-Q32-Q33-Q34-Q35-Q36-Q37-Q39-Q40-Q41-Q42-Q43-Q44-Q45-Q47-Q48</f>
        <v>4.9999999994838618E-3</v>
      </c>
      <c r="S49" s="346"/>
      <c r="T49" s="202"/>
      <c r="U49" s="560"/>
      <c r="V49" s="205"/>
      <c r="W49" s="160">
        <v>4936.2629999999999</v>
      </c>
      <c r="X49" s="160">
        <v>5280.4049999999997</v>
      </c>
      <c r="Z49" s="49"/>
      <c r="AA49" s="49"/>
      <c r="AB49" s="50"/>
    </row>
    <row r="50" spans="1:28" s="13" customFormat="1" ht="18.75" customHeight="1" thickBot="1">
      <c r="A50" s="430" t="s">
        <v>8</v>
      </c>
      <c r="B50" s="431"/>
      <c r="C50" s="431"/>
      <c r="D50" s="431"/>
      <c r="E50" s="431"/>
      <c r="F50" s="431"/>
      <c r="G50" s="431"/>
      <c r="H50" s="431"/>
      <c r="I50" s="431"/>
      <c r="J50" s="431"/>
      <c r="K50" s="431"/>
      <c r="L50" s="431"/>
      <c r="M50" s="431"/>
      <c r="N50" s="431"/>
      <c r="O50" s="431"/>
      <c r="P50" s="431"/>
      <c r="Q50" s="431"/>
      <c r="R50" s="431"/>
      <c r="S50" s="431"/>
      <c r="T50" s="431"/>
      <c r="U50" s="431"/>
      <c r="V50" s="432"/>
      <c r="W50" s="39"/>
      <c r="X50" s="23"/>
    </row>
    <row r="51" spans="1:28" s="13" customFormat="1" ht="23.25" customHeight="1">
      <c r="A51" s="206"/>
      <c r="B51" s="8">
        <v>1</v>
      </c>
      <c r="C51" s="52" t="s">
        <v>40</v>
      </c>
      <c r="D51" s="662"/>
      <c r="E51" s="499">
        <v>43826</v>
      </c>
      <c r="F51" s="501">
        <v>43874</v>
      </c>
      <c r="G51" s="653">
        <v>4869.41</v>
      </c>
      <c r="H51" s="428">
        <v>44104</v>
      </c>
      <c r="I51" s="449" t="s">
        <v>62</v>
      </c>
      <c r="J51" s="668">
        <v>27015.4</v>
      </c>
      <c r="K51" s="461">
        <v>1421.864</v>
      </c>
      <c r="L51" s="617"/>
      <c r="M51" s="523">
        <v>43900</v>
      </c>
      <c r="N51" s="523">
        <v>43909</v>
      </c>
      <c r="O51" s="523">
        <v>43925</v>
      </c>
      <c r="P51" s="591">
        <v>44104</v>
      </c>
      <c r="Q51" s="587">
        <v>4869.41</v>
      </c>
      <c r="R51" s="672">
        <f>G51-Q51</f>
        <v>0</v>
      </c>
      <c r="S51" s="503" t="s">
        <v>93</v>
      </c>
      <c r="T51" s="591"/>
      <c r="U51" s="449" t="s">
        <v>205</v>
      </c>
      <c r="V51" s="660" t="s">
        <v>225</v>
      </c>
      <c r="W51" s="207"/>
      <c r="X51" s="208"/>
      <c r="Z51" s="43"/>
      <c r="AA51" s="43"/>
    </row>
    <row r="52" spans="1:28" s="13" customFormat="1" ht="18.75" customHeight="1">
      <c r="A52" s="209"/>
      <c r="B52" s="9">
        <v>2</v>
      </c>
      <c r="C52" s="53" t="s">
        <v>41</v>
      </c>
      <c r="D52" s="662"/>
      <c r="E52" s="499"/>
      <c r="F52" s="501"/>
      <c r="G52" s="653"/>
      <c r="H52" s="428"/>
      <c r="I52" s="449"/>
      <c r="J52" s="668"/>
      <c r="K52" s="462"/>
      <c r="L52" s="617"/>
      <c r="M52" s="523"/>
      <c r="N52" s="523"/>
      <c r="O52" s="523"/>
      <c r="P52" s="591"/>
      <c r="Q52" s="587"/>
      <c r="R52" s="672"/>
      <c r="S52" s="503"/>
      <c r="T52" s="591"/>
      <c r="U52" s="449"/>
      <c r="V52" s="660"/>
      <c r="W52" s="207"/>
      <c r="X52" s="208"/>
      <c r="Z52" s="43"/>
      <c r="AA52" s="43"/>
    </row>
    <row r="53" spans="1:28" s="13" customFormat="1" ht="18.75" customHeight="1">
      <c r="A53" s="209"/>
      <c r="B53" s="9">
        <v>3</v>
      </c>
      <c r="C53" s="53" t="s">
        <v>47</v>
      </c>
      <c r="D53" s="662"/>
      <c r="E53" s="499"/>
      <c r="F53" s="501"/>
      <c r="G53" s="653"/>
      <c r="H53" s="428"/>
      <c r="I53" s="449"/>
      <c r="J53" s="668"/>
      <c r="K53" s="462"/>
      <c r="L53" s="617"/>
      <c r="M53" s="523"/>
      <c r="N53" s="523"/>
      <c r="O53" s="523"/>
      <c r="P53" s="591"/>
      <c r="Q53" s="587"/>
      <c r="R53" s="672"/>
      <c r="S53" s="503"/>
      <c r="T53" s="591"/>
      <c r="U53" s="449"/>
      <c r="V53" s="660"/>
      <c r="W53" s="207"/>
      <c r="X53" s="208"/>
      <c r="Z53" s="43"/>
      <c r="AA53" s="43"/>
    </row>
    <row r="54" spans="1:28" s="13" customFormat="1" ht="18.75" customHeight="1">
      <c r="A54" s="209"/>
      <c r="B54" s="9">
        <v>4</v>
      </c>
      <c r="C54" s="53" t="s">
        <v>42</v>
      </c>
      <c r="D54" s="662"/>
      <c r="E54" s="499"/>
      <c r="F54" s="501"/>
      <c r="G54" s="653"/>
      <c r="H54" s="428"/>
      <c r="I54" s="449"/>
      <c r="J54" s="668"/>
      <c r="K54" s="462"/>
      <c r="L54" s="617"/>
      <c r="M54" s="523"/>
      <c r="N54" s="523"/>
      <c r="O54" s="523"/>
      <c r="P54" s="591"/>
      <c r="Q54" s="587"/>
      <c r="R54" s="672"/>
      <c r="S54" s="503"/>
      <c r="T54" s="591"/>
      <c r="U54" s="449"/>
      <c r="V54" s="660"/>
      <c r="W54" s="207"/>
      <c r="X54" s="208"/>
      <c r="Z54" s="43"/>
      <c r="AA54" s="43"/>
    </row>
    <row r="55" spans="1:28" s="13" customFormat="1" ht="18.75" customHeight="1">
      <c r="A55" s="209"/>
      <c r="B55" s="9">
        <v>5</v>
      </c>
      <c r="C55" s="53" t="s">
        <v>48</v>
      </c>
      <c r="D55" s="662"/>
      <c r="E55" s="499"/>
      <c r="F55" s="501"/>
      <c r="G55" s="653"/>
      <c r="H55" s="428"/>
      <c r="I55" s="449"/>
      <c r="J55" s="668"/>
      <c r="K55" s="462"/>
      <c r="L55" s="617"/>
      <c r="M55" s="523"/>
      <c r="N55" s="523"/>
      <c r="O55" s="523"/>
      <c r="P55" s="591"/>
      <c r="Q55" s="587"/>
      <c r="R55" s="672"/>
      <c r="S55" s="503"/>
      <c r="T55" s="591"/>
      <c r="U55" s="449"/>
      <c r="V55" s="660"/>
      <c r="W55" s="207"/>
      <c r="X55" s="208"/>
      <c r="Z55" s="43"/>
      <c r="AA55" s="43"/>
    </row>
    <row r="56" spans="1:28" s="13" customFormat="1" ht="18.75" customHeight="1">
      <c r="A56" s="209"/>
      <c r="B56" s="9">
        <v>6</v>
      </c>
      <c r="C56" s="53" t="s">
        <v>43</v>
      </c>
      <c r="D56" s="662"/>
      <c r="E56" s="499"/>
      <c r="F56" s="501"/>
      <c r="G56" s="653"/>
      <c r="H56" s="428"/>
      <c r="I56" s="449"/>
      <c r="J56" s="668"/>
      <c r="K56" s="462"/>
      <c r="L56" s="617"/>
      <c r="M56" s="523"/>
      <c r="N56" s="523"/>
      <c r="O56" s="523"/>
      <c r="P56" s="591"/>
      <c r="Q56" s="587"/>
      <c r="R56" s="672"/>
      <c r="S56" s="503"/>
      <c r="T56" s="591"/>
      <c r="U56" s="449"/>
      <c r="V56" s="660"/>
      <c r="W56" s="210"/>
      <c r="X56" s="211"/>
      <c r="Z56" s="43"/>
      <c r="AA56" s="43"/>
    </row>
    <row r="57" spans="1:28" s="13" customFormat="1" ht="18.75" customHeight="1">
      <c r="A57" s="209"/>
      <c r="B57" s="9">
        <v>7</v>
      </c>
      <c r="C57" s="53" t="s">
        <v>44</v>
      </c>
      <c r="D57" s="493"/>
      <c r="E57" s="500"/>
      <c r="F57" s="502"/>
      <c r="G57" s="636"/>
      <c r="H57" s="429"/>
      <c r="I57" s="449"/>
      <c r="J57" s="668"/>
      <c r="K57" s="462"/>
      <c r="L57" s="617"/>
      <c r="M57" s="496"/>
      <c r="N57" s="496"/>
      <c r="O57" s="496"/>
      <c r="P57" s="512"/>
      <c r="Q57" s="588"/>
      <c r="R57" s="673"/>
      <c r="S57" s="504"/>
      <c r="T57" s="512"/>
      <c r="U57" s="449"/>
      <c r="V57" s="661"/>
      <c r="W57" s="210"/>
      <c r="X57" s="211"/>
      <c r="Z57" s="43"/>
      <c r="AA57" s="43"/>
    </row>
    <row r="58" spans="1:28" s="13" customFormat="1" ht="76.5" customHeight="1">
      <c r="A58" s="483"/>
      <c r="B58" s="494">
        <v>8</v>
      </c>
      <c r="C58" s="494" t="s">
        <v>182</v>
      </c>
      <c r="D58" s="212"/>
      <c r="E58" s="213">
        <v>43826</v>
      </c>
      <c r="F58" s="213">
        <v>43873</v>
      </c>
      <c r="G58" s="189">
        <v>13213.48</v>
      </c>
      <c r="H58" s="465">
        <v>43521</v>
      </c>
      <c r="I58" s="449"/>
      <c r="J58" s="668"/>
      <c r="K58" s="462"/>
      <c r="L58" s="617"/>
      <c r="M58" s="214">
        <v>43889</v>
      </c>
      <c r="N58" s="214">
        <v>43920</v>
      </c>
      <c r="O58" s="214">
        <v>43934</v>
      </c>
      <c r="P58" s="213">
        <v>44104</v>
      </c>
      <c r="Q58" s="215">
        <v>13213.48</v>
      </c>
      <c r="R58" s="216">
        <f>G58-Q58</f>
        <v>0</v>
      </c>
      <c r="S58" s="213" t="s">
        <v>143</v>
      </c>
      <c r="T58" s="213"/>
      <c r="U58" s="449"/>
      <c r="V58" s="380" t="s">
        <v>226</v>
      </c>
      <c r="W58" s="210"/>
      <c r="X58" s="211"/>
      <c r="Z58" s="43"/>
      <c r="AA58" s="43"/>
    </row>
    <row r="59" spans="1:28" s="13" customFormat="1" ht="59.25" customHeight="1">
      <c r="A59" s="484"/>
      <c r="B59" s="450"/>
      <c r="C59" s="450"/>
      <c r="D59" s="212"/>
      <c r="E59" s="213"/>
      <c r="F59" s="213">
        <v>43935</v>
      </c>
      <c r="G59" s="217">
        <v>400.95</v>
      </c>
      <c r="H59" s="428"/>
      <c r="I59" s="449"/>
      <c r="J59" s="668"/>
      <c r="K59" s="462"/>
      <c r="L59" s="617"/>
      <c r="M59" s="101">
        <v>43943</v>
      </c>
      <c r="N59" s="90">
        <v>43969</v>
      </c>
      <c r="O59" s="90">
        <v>43979</v>
      </c>
      <c r="P59" s="90">
        <v>44104</v>
      </c>
      <c r="Q59" s="218">
        <v>378.89600000000002</v>
      </c>
      <c r="R59" s="219">
        <v>22.05</v>
      </c>
      <c r="S59" s="220" t="s">
        <v>185</v>
      </c>
      <c r="T59" s="221"/>
      <c r="U59" s="449"/>
      <c r="V59" s="380" t="s">
        <v>227</v>
      </c>
      <c r="W59" s="210"/>
      <c r="X59" s="211"/>
      <c r="Z59" s="43"/>
      <c r="AA59" s="43"/>
    </row>
    <row r="60" spans="1:28" s="44" customFormat="1" ht="81" customHeight="1">
      <c r="A60" s="483"/>
      <c r="B60" s="494">
        <v>9</v>
      </c>
      <c r="C60" s="519" t="s">
        <v>157</v>
      </c>
      <c r="D60" s="465"/>
      <c r="E60" s="151">
        <v>44192</v>
      </c>
      <c r="F60" s="151">
        <v>43874</v>
      </c>
      <c r="G60" s="222">
        <v>1250.232</v>
      </c>
      <c r="H60" s="428"/>
      <c r="I60" s="449"/>
      <c r="J60" s="668"/>
      <c r="K60" s="462"/>
      <c r="L60" s="617"/>
      <c r="M60" s="495">
        <v>43901</v>
      </c>
      <c r="N60" s="467" t="s">
        <v>150</v>
      </c>
      <c r="O60" s="467">
        <v>43957</v>
      </c>
      <c r="P60" s="465">
        <v>44104</v>
      </c>
      <c r="Q60" s="524">
        <v>3076.09</v>
      </c>
      <c r="R60" s="479">
        <f>G60+G61+G62-Q60</f>
        <v>2.9999999997016857E-3</v>
      </c>
      <c r="S60" s="465" t="s">
        <v>156</v>
      </c>
      <c r="T60" s="465"/>
      <c r="U60" s="449"/>
      <c r="V60" s="522" t="s">
        <v>240</v>
      </c>
      <c r="W60" s="189"/>
      <c r="X60" s="211"/>
      <c r="Z60" s="70"/>
      <c r="AA60" s="70"/>
    </row>
    <row r="61" spans="1:28" s="44" customFormat="1" ht="23.25" customHeight="1">
      <c r="A61" s="634"/>
      <c r="B61" s="449"/>
      <c r="C61" s="520"/>
      <c r="D61" s="428"/>
      <c r="E61" s="151">
        <v>43854</v>
      </c>
      <c r="F61" s="151">
        <v>43888</v>
      </c>
      <c r="G61" s="222">
        <v>871.69100000000003</v>
      </c>
      <c r="H61" s="428"/>
      <c r="I61" s="449"/>
      <c r="J61" s="668"/>
      <c r="K61" s="462"/>
      <c r="L61" s="617"/>
      <c r="M61" s="523"/>
      <c r="N61" s="505"/>
      <c r="O61" s="505"/>
      <c r="P61" s="428"/>
      <c r="Q61" s="525"/>
      <c r="R61" s="458"/>
      <c r="S61" s="428"/>
      <c r="T61" s="428"/>
      <c r="U61" s="449"/>
      <c r="V61" s="453"/>
      <c r="W61" s="189"/>
      <c r="X61" s="211"/>
      <c r="Z61" s="70"/>
      <c r="AA61" s="70"/>
    </row>
    <row r="62" spans="1:28" s="44" customFormat="1" ht="36.75" customHeight="1">
      <c r="A62" s="484"/>
      <c r="B62" s="450"/>
      <c r="C62" s="521"/>
      <c r="D62" s="429"/>
      <c r="E62" s="151">
        <v>43854</v>
      </c>
      <c r="F62" s="223">
        <v>43888</v>
      </c>
      <c r="G62" s="224">
        <v>954.17</v>
      </c>
      <c r="H62" s="428"/>
      <c r="I62" s="449"/>
      <c r="J62" s="668"/>
      <c r="K62" s="462"/>
      <c r="L62" s="617"/>
      <c r="M62" s="496"/>
      <c r="N62" s="468"/>
      <c r="O62" s="468"/>
      <c r="P62" s="429"/>
      <c r="Q62" s="526"/>
      <c r="R62" s="459"/>
      <c r="S62" s="429"/>
      <c r="T62" s="429"/>
      <c r="U62" s="449"/>
      <c r="V62" s="454"/>
      <c r="W62" s="225"/>
      <c r="X62" s="211"/>
      <c r="Z62" s="70"/>
      <c r="AA62" s="70"/>
    </row>
    <row r="63" spans="1:28" s="58" customFormat="1" ht="31.5" customHeight="1">
      <c r="A63" s="206"/>
      <c r="B63" s="57">
        <v>10</v>
      </c>
      <c r="C63" s="57" t="s">
        <v>158</v>
      </c>
      <c r="D63" s="151"/>
      <c r="E63" s="146"/>
      <c r="F63" s="151" t="s">
        <v>142</v>
      </c>
      <c r="G63" s="224">
        <v>539</v>
      </c>
      <c r="H63" s="428"/>
      <c r="I63" s="449"/>
      <c r="J63" s="668"/>
      <c r="K63" s="462"/>
      <c r="L63" s="617"/>
      <c r="M63" s="187" t="s">
        <v>161</v>
      </c>
      <c r="N63" s="187" t="s">
        <v>65</v>
      </c>
      <c r="O63" s="101">
        <v>43951</v>
      </c>
      <c r="P63" s="146">
        <v>44104</v>
      </c>
      <c r="Q63" s="226">
        <v>538.5</v>
      </c>
      <c r="R63" s="148">
        <v>0.5</v>
      </c>
      <c r="S63" s="182" t="s">
        <v>168</v>
      </c>
      <c r="T63" s="146"/>
      <c r="U63" s="449"/>
      <c r="V63" s="379" t="s">
        <v>238</v>
      </c>
      <c r="W63" s="224"/>
      <c r="X63" s="211"/>
      <c r="Z63" s="71"/>
      <c r="AA63" s="71"/>
    </row>
    <row r="64" spans="1:28" s="13" customFormat="1" ht="30" customHeight="1">
      <c r="A64" s="483"/>
      <c r="B64" s="494">
        <v>11</v>
      </c>
      <c r="C64" s="494" t="s">
        <v>128</v>
      </c>
      <c r="D64" s="212"/>
      <c r="E64" s="190">
        <v>43826</v>
      </c>
      <c r="F64" s="190">
        <v>43874</v>
      </c>
      <c r="G64" s="189">
        <v>1130.5730000000001</v>
      </c>
      <c r="H64" s="428"/>
      <c r="I64" s="449"/>
      <c r="J64" s="668"/>
      <c r="K64" s="462"/>
      <c r="L64" s="617"/>
      <c r="M64" s="102">
        <v>43887</v>
      </c>
      <c r="N64" s="214">
        <v>43907</v>
      </c>
      <c r="O64" s="190">
        <v>43920</v>
      </c>
      <c r="P64" s="213">
        <v>44104</v>
      </c>
      <c r="Q64" s="189">
        <v>1102.31</v>
      </c>
      <c r="R64" s="148">
        <v>28.26</v>
      </c>
      <c r="S64" s="213" t="s">
        <v>129</v>
      </c>
      <c r="T64" s="213"/>
      <c r="U64" s="449"/>
      <c r="V64" s="377" t="s">
        <v>232</v>
      </c>
      <c r="W64" s="210"/>
      <c r="X64" s="211"/>
      <c r="Z64" s="43"/>
      <c r="AA64" s="43"/>
    </row>
    <row r="65" spans="1:40" s="44" customFormat="1" ht="30">
      <c r="A65" s="484"/>
      <c r="B65" s="450"/>
      <c r="C65" s="450"/>
      <c r="D65" s="227"/>
      <c r="E65" s="223"/>
      <c r="F65" s="151" t="s">
        <v>142</v>
      </c>
      <c r="G65" s="222">
        <v>50.85</v>
      </c>
      <c r="H65" s="428"/>
      <c r="I65" s="449"/>
      <c r="J65" s="668"/>
      <c r="K65" s="462"/>
      <c r="L65" s="617"/>
      <c r="M65" s="214" t="s">
        <v>149</v>
      </c>
      <c r="N65" s="214"/>
      <c r="O65" s="31">
        <v>43951</v>
      </c>
      <c r="P65" s="190">
        <v>44104</v>
      </c>
      <c r="Q65" s="189">
        <v>50.85</v>
      </c>
      <c r="R65" s="228">
        <f t="shared" ref="R65" si="1">G65-Q65</f>
        <v>0</v>
      </c>
      <c r="S65" s="190" t="s">
        <v>169</v>
      </c>
      <c r="T65" s="389"/>
      <c r="U65" s="449"/>
      <c r="V65" s="338" t="s">
        <v>208</v>
      </c>
      <c r="W65" s="211"/>
      <c r="X65" s="211"/>
      <c r="Z65" s="70"/>
      <c r="AA65" s="70"/>
    </row>
    <row r="66" spans="1:40" s="44" customFormat="1" ht="57.75" customHeight="1">
      <c r="A66" s="483"/>
      <c r="B66" s="494">
        <v>12</v>
      </c>
      <c r="C66" s="494" t="s">
        <v>125</v>
      </c>
      <c r="D66" s="227"/>
      <c r="E66" s="223">
        <v>43900</v>
      </c>
      <c r="F66" s="151">
        <v>43935</v>
      </c>
      <c r="G66" s="222">
        <v>247.9</v>
      </c>
      <c r="H66" s="428"/>
      <c r="I66" s="449"/>
      <c r="J66" s="668"/>
      <c r="K66" s="462"/>
      <c r="L66" s="617"/>
      <c r="M66" s="214" t="s">
        <v>149</v>
      </c>
      <c r="N66" s="214"/>
      <c r="O66" s="90">
        <v>43948</v>
      </c>
      <c r="P66" s="190">
        <v>44104</v>
      </c>
      <c r="Q66" s="189">
        <v>247.87</v>
      </c>
      <c r="R66" s="228">
        <v>0.03</v>
      </c>
      <c r="S66" s="190" t="s">
        <v>162</v>
      </c>
      <c r="T66" s="389"/>
      <c r="U66" s="449"/>
      <c r="V66" s="374" t="s">
        <v>233</v>
      </c>
      <c r="W66" s="211"/>
      <c r="X66" s="211"/>
      <c r="Z66" s="70"/>
      <c r="AA66" s="70"/>
    </row>
    <row r="67" spans="1:40" s="44" customFormat="1" ht="30">
      <c r="A67" s="484"/>
      <c r="B67" s="450"/>
      <c r="C67" s="450"/>
      <c r="D67" s="227"/>
      <c r="E67" s="223"/>
      <c r="F67" s="151"/>
      <c r="G67" s="222">
        <v>57</v>
      </c>
      <c r="H67" s="428"/>
      <c r="I67" s="449"/>
      <c r="J67" s="668"/>
      <c r="K67" s="462"/>
      <c r="L67" s="617"/>
      <c r="M67" s="214" t="s">
        <v>149</v>
      </c>
      <c r="N67" s="214"/>
      <c r="O67" s="90">
        <v>43951</v>
      </c>
      <c r="P67" s="190">
        <v>44044</v>
      </c>
      <c r="Q67" s="189">
        <v>56.7</v>
      </c>
      <c r="R67" s="99">
        <v>0.3</v>
      </c>
      <c r="S67" s="190" t="s">
        <v>170</v>
      </c>
      <c r="T67" s="389"/>
      <c r="U67" s="449"/>
      <c r="V67" s="378" t="s">
        <v>223</v>
      </c>
      <c r="W67" s="211"/>
      <c r="X67" s="211"/>
      <c r="Z67" s="70"/>
      <c r="AA67" s="70"/>
    </row>
    <row r="68" spans="1:40" s="56" customFormat="1" ht="22.5" customHeight="1">
      <c r="A68" s="483"/>
      <c r="B68" s="494">
        <v>13</v>
      </c>
      <c r="C68" s="509" t="s">
        <v>181</v>
      </c>
      <c r="D68" s="492"/>
      <c r="E68" s="19">
        <v>43900</v>
      </c>
      <c r="F68" s="190">
        <v>43935</v>
      </c>
      <c r="G68" s="189">
        <v>2736.5</v>
      </c>
      <c r="H68" s="428"/>
      <c r="I68" s="449"/>
      <c r="J68" s="668"/>
      <c r="K68" s="462"/>
      <c r="L68" s="617"/>
      <c r="M68" s="495">
        <v>43943</v>
      </c>
      <c r="N68" s="495">
        <v>43976</v>
      </c>
      <c r="O68" s="495">
        <v>43984</v>
      </c>
      <c r="P68" s="580">
        <v>44104</v>
      </c>
      <c r="Q68" s="647">
        <v>4139.7700000000004</v>
      </c>
      <c r="R68" s="582">
        <v>54.48</v>
      </c>
      <c r="S68" s="495" t="s">
        <v>93</v>
      </c>
      <c r="T68" s="390"/>
      <c r="U68" s="449"/>
      <c r="V68" s="509" t="s">
        <v>220</v>
      </c>
      <c r="W68" s="229"/>
      <c r="X68" s="229"/>
      <c r="Y68" s="13"/>
      <c r="Z68" s="43"/>
      <c r="AA68" s="43"/>
      <c r="AB68" s="13"/>
      <c r="AC68" s="13"/>
      <c r="AD68" s="13"/>
      <c r="AE68" s="13"/>
      <c r="AF68" s="13"/>
      <c r="AG68" s="13"/>
      <c r="AH68" s="13"/>
      <c r="AI68" s="13"/>
      <c r="AJ68" s="13"/>
      <c r="AK68" s="13"/>
      <c r="AL68" s="13"/>
      <c r="AM68" s="13"/>
      <c r="AN68" s="13"/>
    </row>
    <row r="69" spans="1:40" s="56" customFormat="1" ht="40.5" customHeight="1">
      <c r="A69" s="634"/>
      <c r="B69" s="449"/>
      <c r="C69" s="510"/>
      <c r="D69" s="493"/>
      <c r="E69" s="31">
        <v>43900</v>
      </c>
      <c r="F69" s="31">
        <v>43935</v>
      </c>
      <c r="G69" s="225">
        <v>1457.75</v>
      </c>
      <c r="H69" s="428"/>
      <c r="I69" s="449"/>
      <c r="J69" s="668"/>
      <c r="K69" s="462"/>
      <c r="L69" s="617"/>
      <c r="M69" s="496"/>
      <c r="N69" s="496"/>
      <c r="O69" s="496"/>
      <c r="P69" s="581"/>
      <c r="Q69" s="648"/>
      <c r="R69" s="583"/>
      <c r="S69" s="496"/>
      <c r="T69" s="391"/>
      <c r="U69" s="449"/>
      <c r="V69" s="510"/>
      <c r="W69" s="229"/>
      <c r="X69" s="229"/>
      <c r="Y69" s="13"/>
      <c r="Z69" s="43"/>
      <c r="AA69" s="43"/>
      <c r="AB69" s="13"/>
      <c r="AC69" s="13"/>
      <c r="AD69" s="13"/>
      <c r="AE69" s="13"/>
      <c r="AF69" s="13"/>
      <c r="AG69" s="13"/>
      <c r="AH69" s="13"/>
      <c r="AI69" s="13"/>
      <c r="AJ69" s="13"/>
      <c r="AK69" s="13"/>
      <c r="AL69" s="13"/>
      <c r="AM69" s="13"/>
      <c r="AN69" s="13"/>
    </row>
    <row r="70" spans="1:40" s="56" customFormat="1" ht="30" customHeight="1">
      <c r="A70" s="634"/>
      <c r="B70" s="449"/>
      <c r="C70" s="45" t="s">
        <v>176</v>
      </c>
      <c r="D70" s="230"/>
      <c r="E70" s="223"/>
      <c r="F70" s="231" t="s">
        <v>142</v>
      </c>
      <c r="G70" s="224">
        <v>265</v>
      </c>
      <c r="H70" s="428"/>
      <c r="I70" s="449"/>
      <c r="J70" s="668"/>
      <c r="K70" s="462"/>
      <c r="L70" s="617"/>
      <c r="M70" s="90" t="s">
        <v>149</v>
      </c>
      <c r="N70" s="90"/>
      <c r="O70" s="232">
        <v>43916</v>
      </c>
      <c r="P70" s="77">
        <v>44027</v>
      </c>
      <c r="Q70" s="225">
        <v>265</v>
      </c>
      <c r="R70" s="100">
        <v>0</v>
      </c>
      <c r="S70" s="31" t="s">
        <v>144</v>
      </c>
      <c r="T70" s="388"/>
      <c r="U70" s="449"/>
      <c r="V70" s="366" t="s">
        <v>234</v>
      </c>
      <c r="W70" s="229"/>
      <c r="X70" s="229"/>
      <c r="Y70" s="13"/>
      <c r="Z70" s="43"/>
      <c r="AA70" s="43"/>
      <c r="AB70" s="13"/>
      <c r="AC70" s="13"/>
      <c r="AD70" s="13"/>
      <c r="AE70" s="13"/>
      <c r="AF70" s="13"/>
      <c r="AG70" s="13"/>
      <c r="AH70" s="13"/>
      <c r="AI70" s="13"/>
      <c r="AJ70" s="13"/>
      <c r="AK70" s="13"/>
      <c r="AL70" s="13"/>
      <c r="AM70" s="13"/>
      <c r="AN70" s="13"/>
    </row>
    <row r="71" spans="1:40" s="56" customFormat="1" ht="35.25" customHeight="1">
      <c r="A71" s="484"/>
      <c r="B71" s="450"/>
      <c r="C71" s="46" t="s">
        <v>177</v>
      </c>
      <c r="D71" s="230"/>
      <c r="E71" s="223"/>
      <c r="F71" s="231" t="s">
        <v>142</v>
      </c>
      <c r="G71" s="231">
        <v>265</v>
      </c>
      <c r="H71" s="429"/>
      <c r="I71" s="450"/>
      <c r="J71" s="669"/>
      <c r="K71" s="462"/>
      <c r="L71" s="618"/>
      <c r="M71" s="90" t="s">
        <v>149</v>
      </c>
      <c r="N71" s="90"/>
      <c r="O71" s="31" t="s">
        <v>160</v>
      </c>
      <c r="P71" s="77">
        <v>44027</v>
      </c>
      <c r="Q71" s="225">
        <v>265</v>
      </c>
      <c r="R71" s="100">
        <v>0</v>
      </c>
      <c r="S71" s="31" t="s">
        <v>144</v>
      </c>
      <c r="T71" s="388"/>
      <c r="U71" s="449"/>
      <c r="V71" s="366" t="s">
        <v>235</v>
      </c>
      <c r="W71" s="229"/>
      <c r="X71" s="229"/>
      <c r="Y71" s="13"/>
      <c r="Z71" s="43"/>
      <c r="AA71" s="43"/>
      <c r="AB71" s="13"/>
      <c r="AC71" s="13"/>
      <c r="AD71" s="13"/>
      <c r="AE71" s="13"/>
      <c r="AF71" s="13"/>
      <c r="AG71" s="13"/>
      <c r="AH71" s="13"/>
      <c r="AI71" s="13"/>
      <c r="AJ71" s="13"/>
      <c r="AK71" s="13"/>
      <c r="AL71" s="13"/>
      <c r="AM71" s="13"/>
      <c r="AN71" s="13"/>
    </row>
    <row r="72" spans="1:40" s="44" customFormat="1" ht="48.75" customHeight="1">
      <c r="A72" s="209"/>
      <c r="B72" s="95">
        <v>14</v>
      </c>
      <c r="C72" s="91" t="s">
        <v>163</v>
      </c>
      <c r="D72" s="233"/>
      <c r="E72" s="223"/>
      <c r="F72" s="224" t="s">
        <v>142</v>
      </c>
      <c r="G72" s="224">
        <v>533.79999999999995</v>
      </c>
      <c r="H72" s="143"/>
      <c r="I72" s="91"/>
      <c r="J72" s="234"/>
      <c r="K72" s="235"/>
      <c r="L72" s="95"/>
      <c r="M72" s="214" t="s">
        <v>149</v>
      </c>
      <c r="N72" s="90"/>
      <c r="O72" s="31">
        <v>43951</v>
      </c>
      <c r="P72" s="77">
        <v>44104</v>
      </c>
      <c r="Q72" s="225">
        <v>533.79999999999995</v>
      </c>
      <c r="R72" s="100">
        <v>0</v>
      </c>
      <c r="S72" s="31" t="s">
        <v>171</v>
      </c>
      <c r="T72" s="388"/>
      <c r="U72" s="449"/>
      <c r="V72" s="339" t="s">
        <v>221</v>
      </c>
      <c r="W72" s="211"/>
      <c r="X72" s="211"/>
      <c r="Z72" s="70"/>
      <c r="AA72" s="70"/>
    </row>
    <row r="73" spans="1:40" s="13" customFormat="1" ht="18.75" customHeight="1" thickBot="1">
      <c r="A73" s="156"/>
      <c r="B73" s="3"/>
      <c r="C73" s="30"/>
      <c r="D73" s="19"/>
      <c r="E73" s="20"/>
      <c r="F73" s="236"/>
      <c r="G73" s="237">
        <f>SUM(G51:G72)</f>
        <v>28843.305999999997</v>
      </c>
      <c r="H73" s="236"/>
      <c r="I73" s="20"/>
      <c r="J73" s="446">
        <f>J51+K51+L51</f>
        <v>28437.264000000003</v>
      </c>
      <c r="K73" s="447"/>
      <c r="L73" s="448"/>
      <c r="M73" s="19"/>
      <c r="N73" s="20"/>
      <c r="O73" s="19"/>
      <c r="P73" s="19"/>
      <c r="Q73" s="385">
        <f>Q51+Q58+Q59+Q60+Q63+Q64+Q65+Q66+Q67+Q68+Q70+Q71+Q72</f>
        <v>28737.675999999999</v>
      </c>
      <c r="R73" s="238">
        <f>SUM(R51:R72)</f>
        <v>105.62299999999971</v>
      </c>
      <c r="S73" s="19"/>
      <c r="T73" s="19"/>
      <c r="U73" s="538"/>
      <c r="V73" s="159"/>
      <c r="W73" s="160">
        <v>29452.421999999999</v>
      </c>
      <c r="X73" s="160">
        <v>28123.053</v>
      </c>
      <c r="Y73" s="12"/>
      <c r="Z73" s="43"/>
      <c r="AA73" s="43"/>
    </row>
    <row r="74" spans="1:40" ht="18.75" customHeight="1" thickBot="1">
      <c r="A74" s="469" t="s">
        <v>9</v>
      </c>
      <c r="B74" s="470"/>
      <c r="C74" s="470"/>
      <c r="D74" s="470"/>
      <c r="E74" s="470"/>
      <c r="F74" s="470"/>
      <c r="G74" s="470"/>
      <c r="H74" s="470"/>
      <c r="I74" s="470"/>
      <c r="J74" s="470"/>
      <c r="K74" s="470"/>
      <c r="L74" s="470"/>
      <c r="M74" s="470"/>
      <c r="N74" s="470"/>
      <c r="O74" s="470"/>
      <c r="P74" s="470"/>
      <c r="Q74" s="470"/>
      <c r="R74" s="470"/>
      <c r="S74" s="470"/>
      <c r="T74" s="470"/>
      <c r="U74" s="470"/>
      <c r="V74" s="664"/>
      <c r="W74" s="39"/>
      <c r="X74" s="23"/>
      <c r="Z74" s="43"/>
      <c r="AA74" s="43"/>
    </row>
    <row r="75" spans="1:40" s="13" customFormat="1" ht="18.75" customHeight="1">
      <c r="A75" s="114"/>
      <c r="B75" s="2">
        <v>1</v>
      </c>
      <c r="C75" s="52" t="s">
        <v>49</v>
      </c>
      <c r="D75" s="146">
        <v>44150</v>
      </c>
      <c r="E75" s="146">
        <v>43826</v>
      </c>
      <c r="F75" s="146">
        <v>43900</v>
      </c>
      <c r="G75" s="239">
        <v>61.66</v>
      </c>
      <c r="H75" s="146" t="s">
        <v>65</v>
      </c>
      <c r="I75" s="428" t="s">
        <v>104</v>
      </c>
      <c r="J75" s="476">
        <v>5154.3999999999996</v>
      </c>
      <c r="K75" s="562">
        <v>52.064999999999998</v>
      </c>
      <c r="L75" s="670">
        <v>41.963000000000001</v>
      </c>
      <c r="M75" s="428">
        <v>43903</v>
      </c>
      <c r="N75" s="558">
        <v>43928</v>
      </c>
      <c r="O75" s="505">
        <v>43931</v>
      </c>
      <c r="P75" s="467">
        <v>44104</v>
      </c>
      <c r="Q75" s="566">
        <v>937.65</v>
      </c>
      <c r="R75" s="663">
        <f>J89-Q75-Q82</f>
        <v>-3.5000000000763976E-2</v>
      </c>
      <c r="S75" s="627" t="s">
        <v>154</v>
      </c>
      <c r="T75" s="565">
        <v>44029</v>
      </c>
      <c r="U75" s="559" t="s">
        <v>269</v>
      </c>
      <c r="V75" s="341" t="s">
        <v>211</v>
      </c>
      <c r="W75" s="569"/>
      <c r="X75" s="557"/>
      <c r="Z75" s="43"/>
      <c r="AA75" s="43"/>
    </row>
    <row r="76" spans="1:40" s="13" customFormat="1" ht="18.75" customHeight="1">
      <c r="A76" s="119"/>
      <c r="B76" s="4">
        <v>2</v>
      </c>
      <c r="C76" s="53" t="s">
        <v>50</v>
      </c>
      <c r="D76" s="151">
        <v>44150</v>
      </c>
      <c r="E76" s="151">
        <v>43826</v>
      </c>
      <c r="F76" s="146">
        <v>43900</v>
      </c>
      <c r="G76" s="240">
        <v>146.61000000000001</v>
      </c>
      <c r="H76" s="151" t="s">
        <v>65</v>
      </c>
      <c r="I76" s="428"/>
      <c r="J76" s="649"/>
      <c r="K76" s="562"/>
      <c r="L76" s="671"/>
      <c r="M76" s="428"/>
      <c r="N76" s="558"/>
      <c r="O76" s="505"/>
      <c r="P76" s="505"/>
      <c r="Q76" s="567"/>
      <c r="R76" s="455"/>
      <c r="S76" s="428"/>
      <c r="T76" s="523"/>
      <c r="U76" s="559"/>
      <c r="V76" s="341" t="s">
        <v>211</v>
      </c>
      <c r="W76" s="569"/>
      <c r="X76" s="557"/>
    </row>
    <row r="77" spans="1:40" s="13" customFormat="1" ht="18.75" customHeight="1">
      <c r="A77" s="119"/>
      <c r="B77" s="4">
        <v>3</v>
      </c>
      <c r="C77" s="53" t="s">
        <v>51</v>
      </c>
      <c r="D77" s="151">
        <v>44150</v>
      </c>
      <c r="E77" s="151">
        <v>43826</v>
      </c>
      <c r="F77" s="146">
        <v>43900</v>
      </c>
      <c r="G77" s="240">
        <v>193.62</v>
      </c>
      <c r="H77" s="151" t="s">
        <v>65</v>
      </c>
      <c r="I77" s="428"/>
      <c r="J77" s="649"/>
      <c r="K77" s="562"/>
      <c r="L77" s="671"/>
      <c r="M77" s="428"/>
      <c r="N77" s="558"/>
      <c r="O77" s="505"/>
      <c r="P77" s="505"/>
      <c r="Q77" s="567"/>
      <c r="R77" s="455"/>
      <c r="S77" s="428"/>
      <c r="T77" s="523"/>
      <c r="U77" s="559"/>
      <c r="V77" s="341" t="s">
        <v>211</v>
      </c>
      <c r="W77" s="569"/>
      <c r="X77" s="557"/>
    </row>
    <row r="78" spans="1:40" s="13" customFormat="1" ht="18.75" customHeight="1">
      <c r="A78" s="119"/>
      <c r="B78" s="4">
        <v>4</v>
      </c>
      <c r="C78" s="53" t="s">
        <v>52</v>
      </c>
      <c r="D78" s="151">
        <v>43784</v>
      </c>
      <c r="E78" s="151">
        <v>43826</v>
      </c>
      <c r="F78" s="146">
        <v>43900</v>
      </c>
      <c r="G78" s="240">
        <v>75.97</v>
      </c>
      <c r="H78" s="151" t="s">
        <v>65</v>
      </c>
      <c r="I78" s="428"/>
      <c r="J78" s="649"/>
      <c r="K78" s="562"/>
      <c r="L78" s="671"/>
      <c r="M78" s="428"/>
      <c r="N78" s="558"/>
      <c r="O78" s="505"/>
      <c r="P78" s="505"/>
      <c r="Q78" s="567"/>
      <c r="R78" s="455"/>
      <c r="S78" s="428"/>
      <c r="T78" s="523"/>
      <c r="U78" s="559"/>
      <c r="V78" s="341" t="s">
        <v>211</v>
      </c>
      <c r="W78" s="569"/>
      <c r="X78" s="557"/>
    </row>
    <row r="79" spans="1:40" s="13" customFormat="1" ht="18.75" customHeight="1">
      <c r="A79" s="119"/>
      <c r="B79" s="4">
        <v>5</v>
      </c>
      <c r="C79" s="53" t="s">
        <v>53</v>
      </c>
      <c r="D79" s="151">
        <v>43784</v>
      </c>
      <c r="E79" s="151">
        <v>43826</v>
      </c>
      <c r="F79" s="146">
        <v>43900</v>
      </c>
      <c r="G79" s="240">
        <v>213.95</v>
      </c>
      <c r="H79" s="151" t="s">
        <v>65</v>
      </c>
      <c r="I79" s="428"/>
      <c r="J79" s="649"/>
      <c r="K79" s="562"/>
      <c r="L79" s="671"/>
      <c r="M79" s="428"/>
      <c r="N79" s="558"/>
      <c r="O79" s="505"/>
      <c r="P79" s="505"/>
      <c r="Q79" s="567"/>
      <c r="R79" s="455"/>
      <c r="S79" s="428"/>
      <c r="T79" s="523"/>
      <c r="U79" s="559"/>
      <c r="V79" s="340" t="s">
        <v>211</v>
      </c>
      <c r="W79" s="569"/>
      <c r="X79" s="557"/>
    </row>
    <row r="80" spans="1:40" s="13" customFormat="1" ht="18.75" customHeight="1">
      <c r="A80" s="119"/>
      <c r="B80" s="4">
        <v>6</v>
      </c>
      <c r="C80" s="53" t="s">
        <v>54</v>
      </c>
      <c r="D80" s="151">
        <v>43784</v>
      </c>
      <c r="E80" s="151">
        <v>43826</v>
      </c>
      <c r="F80" s="146">
        <v>43900</v>
      </c>
      <c r="G80" s="240">
        <v>86.88</v>
      </c>
      <c r="H80" s="151" t="s">
        <v>65</v>
      </c>
      <c r="I80" s="428"/>
      <c r="J80" s="649"/>
      <c r="K80" s="562"/>
      <c r="L80" s="671"/>
      <c r="M80" s="428"/>
      <c r="N80" s="558"/>
      <c r="O80" s="505"/>
      <c r="P80" s="505"/>
      <c r="Q80" s="567"/>
      <c r="R80" s="455"/>
      <c r="S80" s="428"/>
      <c r="T80" s="523"/>
      <c r="U80" s="559"/>
      <c r="V80" s="340" t="s">
        <v>211</v>
      </c>
      <c r="W80" s="569"/>
      <c r="X80" s="557"/>
    </row>
    <row r="81" spans="1:24" s="13" customFormat="1" ht="18.75" customHeight="1">
      <c r="A81" s="119"/>
      <c r="B81" s="4">
        <v>7</v>
      </c>
      <c r="C81" s="53" t="s">
        <v>55</v>
      </c>
      <c r="D81" s="151">
        <v>43784</v>
      </c>
      <c r="E81" s="151">
        <v>43850</v>
      </c>
      <c r="F81" s="146">
        <v>43900</v>
      </c>
      <c r="G81" s="240">
        <v>158.96</v>
      </c>
      <c r="H81" s="151" t="s">
        <v>65</v>
      </c>
      <c r="I81" s="428"/>
      <c r="J81" s="649"/>
      <c r="K81" s="562"/>
      <c r="L81" s="671"/>
      <c r="M81" s="429"/>
      <c r="N81" s="488"/>
      <c r="O81" s="468"/>
      <c r="P81" s="468"/>
      <c r="Q81" s="568"/>
      <c r="R81" s="455"/>
      <c r="S81" s="429"/>
      <c r="T81" s="523"/>
      <c r="U81" s="559"/>
      <c r="V81" s="340" t="s">
        <v>211</v>
      </c>
      <c r="W81" s="569"/>
      <c r="X81" s="557"/>
    </row>
    <row r="82" spans="1:24" s="13" customFormat="1" ht="18.75" customHeight="1">
      <c r="A82" s="119"/>
      <c r="B82" s="4">
        <v>8</v>
      </c>
      <c r="C82" s="53" t="s">
        <v>28</v>
      </c>
      <c r="D82" s="151">
        <v>43784</v>
      </c>
      <c r="E82" s="151">
        <v>43850</v>
      </c>
      <c r="F82" s="151">
        <v>43902</v>
      </c>
      <c r="G82" s="240">
        <v>2320.39</v>
      </c>
      <c r="H82" s="151" t="s">
        <v>65</v>
      </c>
      <c r="I82" s="428"/>
      <c r="J82" s="649"/>
      <c r="K82" s="562"/>
      <c r="L82" s="671"/>
      <c r="M82" s="650">
        <v>43903</v>
      </c>
      <c r="N82" s="564">
        <v>43928</v>
      </c>
      <c r="O82" s="467">
        <v>43931</v>
      </c>
      <c r="P82" s="467">
        <v>44104</v>
      </c>
      <c r="Q82" s="665">
        <v>4310.8130000000001</v>
      </c>
      <c r="R82" s="455"/>
      <c r="S82" s="465" t="s">
        <v>154</v>
      </c>
      <c r="T82" s="561"/>
      <c r="U82" s="559"/>
      <c r="V82" s="349" t="s">
        <v>211</v>
      </c>
      <c r="W82" s="569"/>
      <c r="X82" s="557"/>
    </row>
    <row r="83" spans="1:24" s="13" customFormat="1" ht="18.75" customHeight="1">
      <c r="A83" s="119"/>
      <c r="B83" s="4">
        <v>9</v>
      </c>
      <c r="C83" s="53" t="s">
        <v>29</v>
      </c>
      <c r="D83" s="151">
        <v>43784</v>
      </c>
      <c r="E83" s="151">
        <v>43850</v>
      </c>
      <c r="F83" s="151">
        <v>43902</v>
      </c>
      <c r="G83" s="240">
        <v>418.08</v>
      </c>
      <c r="H83" s="151" t="s">
        <v>65</v>
      </c>
      <c r="I83" s="428"/>
      <c r="J83" s="649"/>
      <c r="K83" s="562"/>
      <c r="L83" s="671"/>
      <c r="M83" s="651"/>
      <c r="N83" s="564"/>
      <c r="O83" s="505"/>
      <c r="P83" s="505"/>
      <c r="Q83" s="666"/>
      <c r="R83" s="455"/>
      <c r="S83" s="428"/>
      <c r="T83" s="561"/>
      <c r="U83" s="559"/>
      <c r="V83" s="349" t="s">
        <v>211</v>
      </c>
      <c r="W83" s="569"/>
      <c r="X83" s="557"/>
    </row>
    <row r="84" spans="1:24" s="13" customFormat="1" ht="18.75" customHeight="1">
      <c r="A84" s="119"/>
      <c r="B84" s="4">
        <v>10</v>
      </c>
      <c r="C84" s="241" t="s">
        <v>30</v>
      </c>
      <c r="D84" s="151">
        <v>43784</v>
      </c>
      <c r="E84" s="151">
        <v>43850</v>
      </c>
      <c r="F84" s="151">
        <v>43902</v>
      </c>
      <c r="G84" s="240">
        <v>378.99</v>
      </c>
      <c r="H84" s="151" t="s">
        <v>65</v>
      </c>
      <c r="I84" s="428"/>
      <c r="J84" s="649"/>
      <c r="K84" s="562"/>
      <c r="L84" s="671"/>
      <c r="M84" s="651"/>
      <c r="N84" s="564"/>
      <c r="O84" s="505"/>
      <c r="P84" s="505"/>
      <c r="Q84" s="666"/>
      <c r="R84" s="455"/>
      <c r="S84" s="428"/>
      <c r="T84" s="561"/>
      <c r="U84" s="559"/>
      <c r="V84" s="349" t="s">
        <v>211</v>
      </c>
      <c r="W84" s="569"/>
      <c r="X84" s="557"/>
    </row>
    <row r="85" spans="1:24" s="13" customFormat="1" ht="18.75" customHeight="1">
      <c r="A85" s="119"/>
      <c r="B85" s="4">
        <v>11</v>
      </c>
      <c r="C85" s="53" t="s">
        <v>31</v>
      </c>
      <c r="D85" s="151">
        <v>43784</v>
      </c>
      <c r="E85" s="151">
        <v>43850</v>
      </c>
      <c r="F85" s="151">
        <v>43902</v>
      </c>
      <c r="G85" s="240">
        <v>266.61</v>
      </c>
      <c r="H85" s="151" t="s">
        <v>65</v>
      </c>
      <c r="I85" s="428"/>
      <c r="J85" s="649"/>
      <c r="K85" s="562"/>
      <c r="L85" s="671"/>
      <c r="M85" s="651"/>
      <c r="N85" s="564"/>
      <c r="O85" s="505"/>
      <c r="P85" s="505"/>
      <c r="Q85" s="666"/>
      <c r="R85" s="455"/>
      <c r="S85" s="428"/>
      <c r="T85" s="561"/>
      <c r="U85" s="559"/>
      <c r="V85" s="349" t="s">
        <v>211</v>
      </c>
      <c r="W85" s="569"/>
      <c r="X85" s="557"/>
    </row>
    <row r="86" spans="1:24" s="13" customFormat="1" ht="18.75" customHeight="1">
      <c r="A86" s="119"/>
      <c r="B86" s="4">
        <v>12</v>
      </c>
      <c r="C86" s="53" t="s">
        <v>32</v>
      </c>
      <c r="D86" s="151">
        <v>43784</v>
      </c>
      <c r="E86" s="151">
        <v>43850</v>
      </c>
      <c r="F86" s="151">
        <v>43902</v>
      </c>
      <c r="G86" s="240">
        <v>213.24</v>
      </c>
      <c r="H86" s="57" t="s">
        <v>65</v>
      </c>
      <c r="I86" s="428"/>
      <c r="J86" s="649"/>
      <c r="K86" s="562"/>
      <c r="L86" s="671"/>
      <c r="M86" s="651"/>
      <c r="N86" s="564"/>
      <c r="O86" s="505"/>
      <c r="P86" s="505"/>
      <c r="Q86" s="666"/>
      <c r="R86" s="455"/>
      <c r="S86" s="428"/>
      <c r="T86" s="561"/>
      <c r="U86" s="559"/>
      <c r="V86" s="349" t="s">
        <v>211</v>
      </c>
      <c r="W86" s="569"/>
      <c r="X86" s="557"/>
    </row>
    <row r="87" spans="1:24" s="13" customFormat="1" ht="18.75" customHeight="1">
      <c r="A87" s="119"/>
      <c r="B87" s="4">
        <v>13</v>
      </c>
      <c r="C87" s="53" t="s">
        <v>33</v>
      </c>
      <c r="D87" s="151">
        <v>43784</v>
      </c>
      <c r="E87" s="151">
        <v>43850</v>
      </c>
      <c r="F87" s="151">
        <v>43902</v>
      </c>
      <c r="G87" s="240">
        <v>136.69999999999999</v>
      </c>
      <c r="H87" s="57" t="s">
        <v>65</v>
      </c>
      <c r="I87" s="428"/>
      <c r="J87" s="649"/>
      <c r="K87" s="562"/>
      <c r="L87" s="671"/>
      <c r="M87" s="651"/>
      <c r="N87" s="564"/>
      <c r="O87" s="505"/>
      <c r="P87" s="505"/>
      <c r="Q87" s="666"/>
      <c r="R87" s="455"/>
      <c r="S87" s="428"/>
      <c r="T87" s="561"/>
      <c r="U87" s="559"/>
      <c r="V87" s="349" t="s">
        <v>211</v>
      </c>
      <c r="W87" s="569"/>
      <c r="X87" s="557"/>
    </row>
    <row r="88" spans="1:24" s="13" customFormat="1" ht="18.75" customHeight="1">
      <c r="A88" s="124"/>
      <c r="B88" s="29">
        <v>14</v>
      </c>
      <c r="C88" s="84" t="s">
        <v>34</v>
      </c>
      <c r="D88" s="151">
        <v>43784</v>
      </c>
      <c r="E88" s="151">
        <v>43850</v>
      </c>
      <c r="F88" s="151">
        <v>43902</v>
      </c>
      <c r="G88" s="240">
        <v>578.73</v>
      </c>
      <c r="H88" s="104"/>
      <c r="I88" s="429"/>
      <c r="J88" s="649"/>
      <c r="K88" s="563"/>
      <c r="L88" s="671"/>
      <c r="M88" s="652"/>
      <c r="N88" s="564"/>
      <c r="O88" s="468"/>
      <c r="P88" s="468"/>
      <c r="Q88" s="667"/>
      <c r="R88" s="456"/>
      <c r="S88" s="429"/>
      <c r="T88" s="561"/>
      <c r="U88" s="559"/>
      <c r="V88" s="349" t="s">
        <v>211</v>
      </c>
      <c r="W88" s="242"/>
      <c r="X88" s="25"/>
    </row>
    <row r="89" spans="1:24" s="13" customFormat="1" ht="18.75" customHeight="1" thickBot="1">
      <c r="A89" s="130"/>
      <c r="B89" s="32"/>
      <c r="C89" s="33"/>
      <c r="D89" s="243"/>
      <c r="E89" s="243"/>
      <c r="F89" s="244"/>
      <c r="G89" s="245">
        <f>G75+G76+G77+G78+G79+G80+G81+G82+G83+G84+G85+G86+G87+G88</f>
        <v>5250.3899999999994</v>
      </c>
      <c r="H89" s="246"/>
      <c r="I89" s="247"/>
      <c r="J89" s="446">
        <f>J75+K75+L75</f>
        <v>5248.427999999999</v>
      </c>
      <c r="K89" s="447"/>
      <c r="L89" s="448"/>
      <c r="M89" s="248"/>
      <c r="N89" s="246"/>
      <c r="O89" s="248"/>
      <c r="P89" s="248"/>
      <c r="Q89" s="249">
        <f>SUM(Q75:Q87)</f>
        <v>5248.4629999999997</v>
      </c>
      <c r="R89" s="250">
        <f>J89-Q89</f>
        <v>-3.5000000000763976E-2</v>
      </c>
      <c r="S89" s="248"/>
      <c r="T89" s="248"/>
      <c r="U89" s="560"/>
      <c r="V89" s="251"/>
      <c r="W89" s="242">
        <v>5417.1</v>
      </c>
      <c r="X89" s="25">
        <v>5799.4</v>
      </c>
    </row>
    <row r="90" spans="1:24" ht="18.75" customHeight="1" thickBot="1">
      <c r="A90" s="628" t="s">
        <v>10</v>
      </c>
      <c r="B90" s="629"/>
      <c r="C90" s="629"/>
      <c r="D90" s="629"/>
      <c r="E90" s="629"/>
      <c r="F90" s="629"/>
      <c r="G90" s="629"/>
      <c r="H90" s="629"/>
      <c r="I90" s="629"/>
      <c r="J90" s="629"/>
      <c r="K90" s="629"/>
      <c r="L90" s="629"/>
      <c r="M90" s="629"/>
      <c r="N90" s="629"/>
      <c r="O90" s="629"/>
      <c r="P90" s="629"/>
      <c r="Q90" s="629"/>
      <c r="R90" s="629"/>
      <c r="S90" s="629"/>
      <c r="T90" s="629"/>
      <c r="U90" s="629"/>
      <c r="V90" s="629"/>
      <c r="W90" s="23"/>
      <c r="X90" s="23"/>
    </row>
    <row r="91" spans="1:24" s="13" customFormat="1" ht="55.5" customHeight="1">
      <c r="A91" s="206"/>
      <c r="B91" s="8">
        <v>1</v>
      </c>
      <c r="C91" s="52" t="s">
        <v>178</v>
      </c>
      <c r="D91" s="166">
        <v>43794</v>
      </c>
      <c r="E91" s="144">
        <v>43776</v>
      </c>
      <c r="F91" s="144">
        <v>43810</v>
      </c>
      <c r="G91" s="252">
        <v>1171.183</v>
      </c>
      <c r="H91" s="253" t="s">
        <v>65</v>
      </c>
      <c r="I91" s="506" t="s">
        <v>66</v>
      </c>
      <c r="J91" s="595">
        <v>9576.1</v>
      </c>
      <c r="K91" s="605">
        <v>504.00599999999997</v>
      </c>
      <c r="L91" s="516"/>
      <c r="M91" s="598">
        <v>43844</v>
      </c>
      <c r="N91" s="513">
        <v>43867</v>
      </c>
      <c r="O91" s="513">
        <v>43879</v>
      </c>
      <c r="P91" s="513">
        <v>44075</v>
      </c>
      <c r="Q91" s="602">
        <v>5442.94</v>
      </c>
      <c r="R91" s="599">
        <f>J101-Q91-Q96-Q97-Q98-Q99</f>
        <v>5.0089999999996735</v>
      </c>
      <c r="S91" s="513" t="s">
        <v>67</v>
      </c>
      <c r="T91" s="513"/>
      <c r="U91" s="516" t="s">
        <v>68</v>
      </c>
      <c r="V91" s="412" t="s">
        <v>251</v>
      </c>
      <c r="W91" s="252"/>
      <c r="X91" s="619"/>
    </row>
    <row r="92" spans="1:24" s="13" customFormat="1" ht="44.25" customHeight="1">
      <c r="A92" s="209"/>
      <c r="B92" s="9">
        <v>2</v>
      </c>
      <c r="C92" s="53" t="s">
        <v>37</v>
      </c>
      <c r="D92" s="254">
        <v>43516</v>
      </c>
      <c r="E92" s="255">
        <v>43493</v>
      </c>
      <c r="F92" s="255">
        <v>43531</v>
      </c>
      <c r="G92" s="256">
        <v>799.45799999999997</v>
      </c>
      <c r="H92" s="257" t="s">
        <v>65</v>
      </c>
      <c r="I92" s="507"/>
      <c r="J92" s="596"/>
      <c r="K92" s="606"/>
      <c r="L92" s="517"/>
      <c r="M92" s="591"/>
      <c r="N92" s="514"/>
      <c r="O92" s="514"/>
      <c r="P92" s="514"/>
      <c r="Q92" s="603"/>
      <c r="R92" s="600"/>
      <c r="S92" s="514"/>
      <c r="T92" s="514"/>
      <c r="U92" s="517"/>
      <c r="V92" s="411" t="s">
        <v>252</v>
      </c>
      <c r="W92" s="256"/>
      <c r="X92" s="620"/>
    </row>
    <row r="93" spans="1:24" s="13" customFormat="1" ht="28.5" customHeight="1">
      <c r="A93" s="209"/>
      <c r="B93" s="9">
        <v>3</v>
      </c>
      <c r="C93" s="53" t="s">
        <v>107</v>
      </c>
      <c r="D93" s="254">
        <v>43797</v>
      </c>
      <c r="E93" s="255">
        <v>43776</v>
      </c>
      <c r="F93" s="255">
        <v>43810</v>
      </c>
      <c r="G93" s="219">
        <v>1500.355</v>
      </c>
      <c r="H93" s="257" t="s">
        <v>65</v>
      </c>
      <c r="I93" s="507"/>
      <c r="J93" s="596"/>
      <c r="K93" s="606"/>
      <c r="L93" s="517"/>
      <c r="M93" s="591"/>
      <c r="N93" s="514"/>
      <c r="O93" s="514"/>
      <c r="P93" s="514"/>
      <c r="Q93" s="603"/>
      <c r="R93" s="600"/>
      <c r="S93" s="514"/>
      <c r="T93" s="514"/>
      <c r="U93" s="517"/>
      <c r="V93" s="411" t="s">
        <v>253</v>
      </c>
      <c r="W93" s="219"/>
      <c r="X93" s="620"/>
    </row>
    <row r="94" spans="1:24" s="13" customFormat="1" ht="28.5" customHeight="1">
      <c r="A94" s="209"/>
      <c r="B94" s="9">
        <v>4</v>
      </c>
      <c r="C94" s="53" t="s">
        <v>38</v>
      </c>
      <c r="D94" s="254">
        <v>43521</v>
      </c>
      <c r="E94" s="255">
        <v>43479</v>
      </c>
      <c r="F94" s="255">
        <v>43531</v>
      </c>
      <c r="G94" s="219">
        <v>1578.999</v>
      </c>
      <c r="H94" s="257" t="s">
        <v>65</v>
      </c>
      <c r="I94" s="507"/>
      <c r="J94" s="596"/>
      <c r="K94" s="606"/>
      <c r="L94" s="517"/>
      <c r="M94" s="591"/>
      <c r="N94" s="514"/>
      <c r="O94" s="514"/>
      <c r="P94" s="514"/>
      <c r="Q94" s="603"/>
      <c r="R94" s="600"/>
      <c r="S94" s="514"/>
      <c r="T94" s="514"/>
      <c r="U94" s="517"/>
      <c r="V94" s="413" t="s">
        <v>256</v>
      </c>
      <c r="W94" s="219"/>
      <c r="X94" s="24"/>
    </row>
    <row r="95" spans="1:24" s="13" customFormat="1" ht="42" customHeight="1">
      <c r="A95" s="209"/>
      <c r="B95" s="10">
        <v>5</v>
      </c>
      <c r="C95" s="53" t="s">
        <v>39</v>
      </c>
      <c r="D95" s="254">
        <v>43521</v>
      </c>
      <c r="E95" s="255">
        <v>43479</v>
      </c>
      <c r="F95" s="255">
        <v>43531</v>
      </c>
      <c r="G95" s="219">
        <v>1175.0139999999999</v>
      </c>
      <c r="H95" s="257" t="s">
        <v>65</v>
      </c>
      <c r="I95" s="507"/>
      <c r="J95" s="596"/>
      <c r="K95" s="606"/>
      <c r="L95" s="517"/>
      <c r="M95" s="512"/>
      <c r="N95" s="515"/>
      <c r="O95" s="515"/>
      <c r="P95" s="514"/>
      <c r="Q95" s="604"/>
      <c r="R95" s="600"/>
      <c r="S95" s="515"/>
      <c r="T95" s="515"/>
      <c r="U95" s="517"/>
      <c r="V95" s="412" t="s">
        <v>250</v>
      </c>
      <c r="W95" s="219"/>
      <c r="X95" s="24"/>
    </row>
    <row r="96" spans="1:24" s="13" customFormat="1" ht="46.5" customHeight="1">
      <c r="A96" s="209"/>
      <c r="B96" s="9"/>
      <c r="C96" s="53" t="s">
        <v>69</v>
      </c>
      <c r="D96" s="254">
        <v>43797</v>
      </c>
      <c r="E96" s="255">
        <v>43776</v>
      </c>
      <c r="F96" s="255">
        <v>43810</v>
      </c>
      <c r="G96" s="219">
        <v>232.59700000000001</v>
      </c>
      <c r="H96" s="257" t="s">
        <v>65</v>
      </c>
      <c r="I96" s="507"/>
      <c r="J96" s="596"/>
      <c r="K96" s="606"/>
      <c r="L96" s="517"/>
      <c r="M96" s="255">
        <v>43845</v>
      </c>
      <c r="N96" s="166">
        <v>43867</v>
      </c>
      <c r="O96" s="254">
        <v>43879</v>
      </c>
      <c r="P96" s="254">
        <v>44075</v>
      </c>
      <c r="Q96" s="258">
        <v>188.40299999999999</v>
      </c>
      <c r="R96" s="600"/>
      <c r="S96" s="254" t="s">
        <v>191</v>
      </c>
      <c r="T96" s="254">
        <v>44028</v>
      </c>
      <c r="U96" s="517"/>
      <c r="V96" s="379" t="s">
        <v>236</v>
      </c>
      <c r="W96" s="24"/>
      <c r="X96" s="24"/>
    </row>
    <row r="97" spans="1:76" s="13" customFormat="1" ht="33.75" customHeight="1">
      <c r="A97" s="259"/>
      <c r="B97" s="10">
        <v>6</v>
      </c>
      <c r="C97" s="241" t="s">
        <v>108</v>
      </c>
      <c r="D97" s="260">
        <v>43516</v>
      </c>
      <c r="E97" s="220">
        <v>43493</v>
      </c>
      <c r="F97" s="220">
        <v>43531</v>
      </c>
      <c r="G97" s="261">
        <v>605.904</v>
      </c>
      <c r="H97" s="262" t="s">
        <v>65</v>
      </c>
      <c r="I97" s="507"/>
      <c r="J97" s="596"/>
      <c r="K97" s="606"/>
      <c r="L97" s="517"/>
      <c r="M97" s="220">
        <v>43879</v>
      </c>
      <c r="N97" s="254">
        <v>43907</v>
      </c>
      <c r="O97" s="90">
        <v>43927</v>
      </c>
      <c r="P97" s="166">
        <v>44075</v>
      </c>
      <c r="Q97" s="263">
        <v>599.84400000000005</v>
      </c>
      <c r="R97" s="600"/>
      <c r="S97" s="260" t="s">
        <v>148</v>
      </c>
      <c r="T97" s="254"/>
      <c r="U97" s="517"/>
      <c r="V97" s="414" t="s">
        <v>254</v>
      </c>
      <c r="W97" s="264"/>
      <c r="X97" s="264"/>
    </row>
    <row r="98" spans="1:76" s="13" customFormat="1" ht="93.75" customHeight="1">
      <c r="A98" s="265"/>
      <c r="B98" s="37">
        <v>7</v>
      </c>
      <c r="C98" s="85" t="s">
        <v>35</v>
      </c>
      <c r="D98" s="260">
        <v>43850</v>
      </c>
      <c r="E98" s="220">
        <v>43817</v>
      </c>
      <c r="F98" s="220">
        <v>43881</v>
      </c>
      <c r="G98" s="266">
        <v>3022.03</v>
      </c>
      <c r="H98" s="262" t="s">
        <v>70</v>
      </c>
      <c r="I98" s="507"/>
      <c r="J98" s="596"/>
      <c r="K98" s="606"/>
      <c r="L98" s="517"/>
      <c r="M98" s="220">
        <v>43888</v>
      </c>
      <c r="N98" s="254">
        <v>43913</v>
      </c>
      <c r="O98" s="267">
        <v>43927</v>
      </c>
      <c r="P98" s="267">
        <v>44075</v>
      </c>
      <c r="Q98" s="263">
        <v>3022.03</v>
      </c>
      <c r="R98" s="601"/>
      <c r="S98" s="260" t="s">
        <v>67</v>
      </c>
      <c r="T98" s="260"/>
      <c r="U98" s="517"/>
      <c r="V98" s="417" t="s">
        <v>264</v>
      </c>
      <c r="W98" s="264"/>
      <c r="X98" s="264"/>
    </row>
    <row r="99" spans="1:76" s="13" customFormat="1" ht="30.75" customHeight="1">
      <c r="A99" s="483"/>
      <c r="B99" s="494">
        <v>8</v>
      </c>
      <c r="C99" s="632" t="s">
        <v>180</v>
      </c>
      <c r="D99" s="260">
        <v>43920</v>
      </c>
      <c r="E99" s="90">
        <v>43927</v>
      </c>
      <c r="F99" s="90">
        <v>43951</v>
      </c>
      <c r="G99" s="266">
        <v>485.80700000000002</v>
      </c>
      <c r="H99" s="262"/>
      <c r="I99" s="507"/>
      <c r="J99" s="596"/>
      <c r="K99" s="606"/>
      <c r="L99" s="517"/>
      <c r="M99" s="511">
        <v>43951</v>
      </c>
      <c r="N99" s="511">
        <v>43976</v>
      </c>
      <c r="O99" s="495">
        <v>43987</v>
      </c>
      <c r="P99" s="592">
        <v>44075</v>
      </c>
      <c r="Q99" s="635">
        <v>821.88</v>
      </c>
      <c r="R99" s="593"/>
      <c r="S99" s="511" t="s">
        <v>197</v>
      </c>
      <c r="T99" s="592"/>
      <c r="U99" s="517"/>
      <c r="V99" s="522" t="s">
        <v>255</v>
      </c>
      <c r="W99" s="264"/>
      <c r="X99" s="264"/>
    </row>
    <row r="100" spans="1:76" s="13" customFormat="1" ht="27.75" customHeight="1">
      <c r="A100" s="484"/>
      <c r="B100" s="450"/>
      <c r="C100" s="633"/>
      <c r="D100" s="260">
        <v>43920</v>
      </c>
      <c r="E100" s="90">
        <v>43927</v>
      </c>
      <c r="F100" s="90">
        <v>43951</v>
      </c>
      <c r="G100" s="266">
        <v>340.20400000000001</v>
      </c>
      <c r="H100" s="262"/>
      <c r="I100" s="508"/>
      <c r="J100" s="597"/>
      <c r="K100" s="607"/>
      <c r="L100" s="518"/>
      <c r="M100" s="512"/>
      <c r="N100" s="512"/>
      <c r="O100" s="496"/>
      <c r="P100" s="515"/>
      <c r="Q100" s="636"/>
      <c r="R100" s="594"/>
      <c r="S100" s="512"/>
      <c r="T100" s="515"/>
      <c r="U100" s="517"/>
      <c r="V100" s="454"/>
      <c r="W100" s="264"/>
      <c r="X100" s="264"/>
    </row>
    <row r="101" spans="1:76" s="13" customFormat="1" ht="18.75" customHeight="1" thickBot="1">
      <c r="A101" s="268"/>
      <c r="B101" s="29"/>
      <c r="C101" s="269"/>
      <c r="D101" s="270"/>
      <c r="E101" s="267"/>
      <c r="F101" s="267"/>
      <c r="G101" s="271">
        <f>G91+G92+G93+G94+G95+G96+G97+G98+G99+G100</f>
        <v>10911.551000000001</v>
      </c>
      <c r="H101" s="272"/>
      <c r="I101" s="272"/>
      <c r="J101" s="621">
        <f>J91+K91</f>
        <v>10080.106</v>
      </c>
      <c r="K101" s="622"/>
      <c r="L101" s="623"/>
      <c r="M101" s="267"/>
      <c r="N101" s="267"/>
      <c r="O101" s="267"/>
      <c r="P101" s="267"/>
      <c r="Q101" s="201">
        <f>SUM(Q91:Q100)</f>
        <v>10075.097</v>
      </c>
      <c r="R101" s="273">
        <f>J101-Q91-Q96-Q97-Q98-Q99</f>
        <v>5.0089999999996735</v>
      </c>
      <c r="S101" s="267"/>
      <c r="T101" s="267"/>
      <c r="U101" s="274"/>
      <c r="V101" s="159"/>
      <c r="W101" s="276">
        <v>10135.656999999999</v>
      </c>
      <c r="X101" s="276">
        <v>10605.556</v>
      </c>
    </row>
    <row r="102" spans="1:76" ht="18.75" customHeight="1" thickBot="1">
      <c r="A102" s="433" t="s">
        <v>11</v>
      </c>
      <c r="B102" s="434"/>
      <c r="C102" s="434"/>
      <c r="D102" s="434"/>
      <c r="E102" s="434"/>
      <c r="F102" s="434"/>
      <c r="G102" s="434"/>
      <c r="H102" s="434"/>
      <c r="I102" s="434"/>
      <c r="J102" s="434"/>
      <c r="K102" s="434"/>
      <c r="L102" s="434"/>
      <c r="M102" s="434"/>
      <c r="N102" s="434"/>
      <c r="O102" s="434"/>
      <c r="P102" s="434"/>
      <c r="Q102" s="434"/>
      <c r="R102" s="434"/>
      <c r="S102" s="434"/>
      <c r="T102" s="434"/>
      <c r="U102" s="434"/>
      <c r="V102" s="435"/>
      <c r="W102" s="39"/>
      <c r="X102" s="23"/>
    </row>
    <row r="103" spans="1:76" s="13" customFormat="1" ht="68.25" customHeight="1">
      <c r="A103" s="277"/>
      <c r="B103" s="41">
        <v>1</v>
      </c>
      <c r="C103" s="324" t="s">
        <v>172</v>
      </c>
      <c r="D103" s="278"/>
      <c r="E103" s="115"/>
      <c r="F103" s="115"/>
      <c r="G103" s="116"/>
      <c r="H103" s="279"/>
      <c r="I103" s="558" t="s">
        <v>99</v>
      </c>
      <c r="J103" s="654">
        <v>1466.8</v>
      </c>
      <c r="K103" s="656">
        <v>14.817</v>
      </c>
      <c r="L103" s="658"/>
      <c r="M103" s="129" t="s">
        <v>149</v>
      </c>
      <c r="N103" s="115"/>
      <c r="O103" s="187">
        <v>43819</v>
      </c>
      <c r="P103" s="115">
        <v>43888</v>
      </c>
      <c r="Q103" s="281">
        <v>90</v>
      </c>
      <c r="R103" s="490">
        <f>J106-Q103-Q104-Q105</f>
        <v>-1.4000000007285962E-4</v>
      </c>
      <c r="S103" s="115" t="s">
        <v>179</v>
      </c>
      <c r="T103" s="144">
        <v>43888</v>
      </c>
      <c r="U103" s="452" t="s">
        <v>126</v>
      </c>
      <c r="V103" s="453" t="s">
        <v>239</v>
      </c>
      <c r="W103" s="118">
        <v>1523</v>
      </c>
      <c r="X103" s="118">
        <v>1625.5</v>
      </c>
    </row>
    <row r="104" spans="1:76" s="13" customFormat="1" ht="120.75" customHeight="1">
      <c r="A104" s="280"/>
      <c r="B104" s="66">
        <v>2</v>
      </c>
      <c r="C104" s="87" t="s">
        <v>56</v>
      </c>
      <c r="D104" s="278">
        <v>43819</v>
      </c>
      <c r="E104" s="115">
        <v>43859</v>
      </c>
      <c r="F104" s="115">
        <v>43887</v>
      </c>
      <c r="G104" s="116">
        <v>1314.97</v>
      </c>
      <c r="H104" s="279" t="s">
        <v>65</v>
      </c>
      <c r="I104" s="558"/>
      <c r="J104" s="654"/>
      <c r="K104" s="657"/>
      <c r="L104" s="658"/>
      <c r="M104" s="102">
        <v>43902</v>
      </c>
      <c r="N104" s="115">
        <v>43914</v>
      </c>
      <c r="O104" s="187">
        <v>43927</v>
      </c>
      <c r="P104" s="115">
        <v>44104</v>
      </c>
      <c r="Q104" s="281">
        <v>1301.82014</v>
      </c>
      <c r="R104" s="490"/>
      <c r="S104" s="115" t="s">
        <v>130</v>
      </c>
      <c r="T104" s="187"/>
      <c r="U104" s="452"/>
      <c r="V104" s="454"/>
      <c r="W104" s="118"/>
      <c r="X104" s="118"/>
    </row>
    <row r="105" spans="1:76" s="13" customFormat="1" ht="30">
      <c r="A105" s="282"/>
      <c r="B105" s="55">
        <v>3</v>
      </c>
      <c r="C105" s="86" t="s">
        <v>165</v>
      </c>
      <c r="D105" s="283"/>
      <c r="E105" s="128"/>
      <c r="F105" s="128"/>
      <c r="G105" s="126"/>
      <c r="H105" s="284"/>
      <c r="I105" s="488"/>
      <c r="J105" s="655"/>
      <c r="K105" s="657"/>
      <c r="L105" s="659"/>
      <c r="M105" s="101" t="s">
        <v>149</v>
      </c>
      <c r="N105" s="128"/>
      <c r="O105" s="129">
        <v>43944</v>
      </c>
      <c r="P105" s="128">
        <v>44104</v>
      </c>
      <c r="Q105" s="285">
        <v>89.796999999999997</v>
      </c>
      <c r="R105" s="491"/>
      <c r="S105" s="128" t="s">
        <v>167</v>
      </c>
      <c r="T105" s="97"/>
      <c r="U105" s="452"/>
      <c r="V105" s="286" t="s">
        <v>215</v>
      </c>
      <c r="W105" s="118"/>
      <c r="X105" s="118"/>
    </row>
    <row r="106" spans="1:76" s="13" customFormat="1" ht="21.75" customHeight="1" thickBot="1">
      <c r="A106" s="156"/>
      <c r="B106" s="6"/>
      <c r="C106" s="287"/>
      <c r="D106" s="174"/>
      <c r="E106" s="174"/>
      <c r="F106" s="174"/>
      <c r="G106" s="288">
        <f>G104+G105</f>
        <v>1314.97</v>
      </c>
      <c r="H106" s="173"/>
      <c r="I106" s="289"/>
      <c r="J106" s="637">
        <f>J103+K103</f>
        <v>1481.617</v>
      </c>
      <c r="K106" s="638"/>
      <c r="L106" s="639"/>
      <c r="M106" s="174"/>
      <c r="N106" s="173"/>
      <c r="O106" s="174"/>
      <c r="P106" s="174"/>
      <c r="Q106" s="290">
        <f>Q103+Q104+Q105</f>
        <v>1481.6171400000001</v>
      </c>
      <c r="R106" s="291">
        <f>J106-Q103-Q104-Q105</f>
        <v>-1.4000000007285962E-4</v>
      </c>
      <c r="S106" s="174"/>
      <c r="T106" s="174"/>
      <c r="U106" s="292"/>
      <c r="V106" s="292"/>
      <c r="W106" s="179">
        <v>1522.93</v>
      </c>
      <c r="X106" s="179">
        <v>1625.4549999999999</v>
      </c>
    </row>
    <row r="107" spans="1:76" s="14" customFormat="1" ht="18.75" customHeight="1" thickBot="1">
      <c r="A107" s="469" t="s">
        <v>18</v>
      </c>
      <c r="B107" s="470"/>
      <c r="C107" s="470"/>
      <c r="D107" s="470"/>
      <c r="E107" s="470"/>
      <c r="F107" s="470"/>
      <c r="G107" s="470"/>
      <c r="H107" s="470"/>
      <c r="I107" s="470"/>
      <c r="J107" s="470"/>
      <c r="K107" s="470"/>
      <c r="L107" s="470"/>
      <c r="M107" s="470"/>
      <c r="N107" s="470"/>
      <c r="O107" s="470"/>
      <c r="P107" s="470"/>
      <c r="Q107" s="470"/>
      <c r="R107" s="470"/>
      <c r="S107" s="470"/>
      <c r="T107" s="470"/>
      <c r="U107" s="470"/>
      <c r="V107" s="471"/>
      <c r="W107" s="39"/>
      <c r="X107" s="23"/>
      <c r="Y107" s="13"/>
      <c r="Z107" s="43"/>
      <c r="AA107" s="43"/>
      <c r="AB107" s="4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row>
    <row r="108" spans="1:76" s="13" customFormat="1" ht="18.75" customHeight="1">
      <c r="A108" s="206"/>
      <c r="B108" s="293"/>
      <c r="C108" s="52" t="s">
        <v>64</v>
      </c>
      <c r="D108" s="146"/>
      <c r="E108" s="146"/>
      <c r="F108" s="146"/>
      <c r="G108" s="294">
        <f>G109+G110</f>
        <v>902.18600000000004</v>
      </c>
      <c r="H108" s="105"/>
      <c r="I108" s="428" t="s">
        <v>63</v>
      </c>
      <c r="J108" s="457">
        <v>2665.2</v>
      </c>
      <c r="K108" s="461">
        <v>26.922000000000001</v>
      </c>
      <c r="L108" s="463">
        <v>35.286999999999999</v>
      </c>
      <c r="M108" s="146"/>
      <c r="N108" s="146"/>
      <c r="O108" s="187"/>
      <c r="P108" s="187"/>
      <c r="Q108" s="148"/>
      <c r="R108" s="148"/>
      <c r="S108" s="187"/>
      <c r="T108" s="187"/>
      <c r="U108" s="450" t="s">
        <v>206</v>
      </c>
      <c r="V108" s="324"/>
      <c r="W108" s="24"/>
      <c r="X108" s="24"/>
      <c r="Z108" s="43"/>
      <c r="AA108" s="59"/>
      <c r="AB108" s="43"/>
    </row>
    <row r="109" spans="1:76" s="13" customFormat="1" ht="33" customHeight="1">
      <c r="A109" s="209"/>
      <c r="B109" s="293">
        <v>1</v>
      </c>
      <c r="C109" s="89" t="s">
        <v>132</v>
      </c>
      <c r="D109" s="439">
        <v>43845</v>
      </c>
      <c r="E109" s="439">
        <v>43851</v>
      </c>
      <c r="F109" s="439">
        <v>43879</v>
      </c>
      <c r="G109" s="295">
        <v>241.345</v>
      </c>
      <c r="H109" s="105" t="s">
        <v>65</v>
      </c>
      <c r="I109" s="428"/>
      <c r="J109" s="457"/>
      <c r="K109" s="462"/>
      <c r="L109" s="463"/>
      <c r="M109" s="465">
        <v>43882</v>
      </c>
      <c r="N109" s="467">
        <v>43909</v>
      </c>
      <c r="O109" s="187">
        <v>43920</v>
      </c>
      <c r="P109" s="145">
        <v>44120</v>
      </c>
      <c r="Q109" s="228">
        <v>218.41200000000001</v>
      </c>
      <c r="R109" s="479">
        <f>J116-Q109-Q110-Q112-Q113-Q114-Q115</f>
        <v>1.3702399999999386</v>
      </c>
      <c r="S109" s="187" t="s">
        <v>138</v>
      </c>
      <c r="T109" s="404">
        <v>44060</v>
      </c>
      <c r="U109" s="451"/>
      <c r="V109" s="414" t="s">
        <v>259</v>
      </c>
      <c r="W109" s="24"/>
      <c r="X109" s="24"/>
      <c r="Z109" s="43"/>
      <c r="AA109" s="60"/>
      <c r="AB109" s="43"/>
    </row>
    <row r="110" spans="1:76" s="17" customFormat="1" ht="41.25" customHeight="1">
      <c r="A110" s="296"/>
      <c r="B110" s="293">
        <v>2</v>
      </c>
      <c r="C110" s="89" t="s">
        <v>133</v>
      </c>
      <c r="D110" s="440"/>
      <c r="E110" s="440"/>
      <c r="F110" s="440"/>
      <c r="G110" s="295">
        <v>660.84100000000001</v>
      </c>
      <c r="H110" s="105" t="s">
        <v>65</v>
      </c>
      <c r="I110" s="428"/>
      <c r="J110" s="457"/>
      <c r="K110" s="462"/>
      <c r="L110" s="463"/>
      <c r="M110" s="429"/>
      <c r="N110" s="468"/>
      <c r="O110" s="187">
        <v>43920</v>
      </c>
      <c r="P110" s="145">
        <v>44120</v>
      </c>
      <c r="Q110" s="228">
        <v>586.78315999999995</v>
      </c>
      <c r="R110" s="458"/>
      <c r="S110" s="415" t="s">
        <v>139</v>
      </c>
      <c r="T110" s="415">
        <v>44119</v>
      </c>
      <c r="U110" s="451"/>
      <c r="V110" s="477" t="s">
        <v>268</v>
      </c>
      <c r="W110" s="24"/>
      <c r="X110" s="24"/>
      <c r="Z110" s="61"/>
      <c r="AA110" s="60"/>
      <c r="AB110" s="61"/>
    </row>
    <row r="111" spans="1:76" s="17" customFormat="1" ht="33" customHeight="1">
      <c r="A111" s="296"/>
      <c r="B111" s="297"/>
      <c r="C111" s="89" t="s">
        <v>134</v>
      </c>
      <c r="D111" s="151"/>
      <c r="E111" s="151"/>
      <c r="F111" s="151"/>
      <c r="G111" s="295">
        <f>G112+G113</f>
        <v>1448.623</v>
      </c>
      <c r="H111" s="57"/>
      <c r="I111" s="428"/>
      <c r="J111" s="457"/>
      <c r="K111" s="462"/>
      <c r="L111" s="463"/>
      <c r="M111" s="146"/>
      <c r="N111" s="151"/>
      <c r="O111" s="102"/>
      <c r="P111" s="214"/>
      <c r="Q111" s="298"/>
      <c r="R111" s="458"/>
      <c r="S111" s="416"/>
      <c r="T111" s="416"/>
      <c r="U111" s="451"/>
      <c r="V111" s="478"/>
      <c r="W111" s="24"/>
      <c r="X111" s="24"/>
      <c r="Z111" s="61"/>
      <c r="AA111" s="59"/>
      <c r="AB111" s="61"/>
    </row>
    <row r="112" spans="1:76" s="17" customFormat="1" ht="44.25" customHeight="1">
      <c r="A112" s="296"/>
      <c r="B112" s="299">
        <v>3</v>
      </c>
      <c r="C112" s="89" t="s">
        <v>135</v>
      </c>
      <c r="D112" s="465">
        <v>43845</v>
      </c>
      <c r="E112" s="465">
        <v>43851</v>
      </c>
      <c r="F112" s="465">
        <v>43879</v>
      </c>
      <c r="G112" s="57">
        <v>988.69299999999998</v>
      </c>
      <c r="H112" s="300" t="s">
        <v>65</v>
      </c>
      <c r="I112" s="428"/>
      <c r="J112" s="457"/>
      <c r="K112" s="462"/>
      <c r="L112" s="463"/>
      <c r="M112" s="223">
        <v>43949</v>
      </c>
      <c r="N112" s="101">
        <v>43969</v>
      </c>
      <c r="O112" s="101">
        <v>43976</v>
      </c>
      <c r="P112" s="90">
        <v>44120</v>
      </c>
      <c r="Q112" s="155">
        <v>988.69299999999998</v>
      </c>
      <c r="R112" s="458"/>
      <c r="S112" s="415" t="s">
        <v>139</v>
      </c>
      <c r="T112" s="400">
        <v>44119</v>
      </c>
      <c r="U112" s="451"/>
      <c r="V112" s="472" t="s">
        <v>244</v>
      </c>
      <c r="W112" s="24"/>
      <c r="X112" s="24"/>
      <c r="Z112" s="61"/>
      <c r="AA112" s="62"/>
      <c r="AB112" s="61"/>
    </row>
    <row r="113" spans="1:28" s="17" customFormat="1" ht="58.5" customHeight="1">
      <c r="A113" s="296"/>
      <c r="B113" s="299">
        <v>4</v>
      </c>
      <c r="C113" s="86" t="s">
        <v>136</v>
      </c>
      <c r="D113" s="466"/>
      <c r="E113" s="466"/>
      <c r="F113" s="466"/>
      <c r="G113" s="57">
        <v>459.93</v>
      </c>
      <c r="H113" s="300" t="s">
        <v>65</v>
      </c>
      <c r="I113" s="428"/>
      <c r="J113" s="457"/>
      <c r="K113" s="462"/>
      <c r="L113" s="463"/>
      <c r="M113" s="151">
        <v>43949</v>
      </c>
      <c r="N113" s="102">
        <v>43969</v>
      </c>
      <c r="O113" s="101">
        <v>43976</v>
      </c>
      <c r="P113" s="90">
        <v>44120</v>
      </c>
      <c r="Q113" s="301">
        <v>459.93</v>
      </c>
      <c r="R113" s="458"/>
      <c r="S113" s="415" t="s">
        <v>139</v>
      </c>
      <c r="T113" s="400">
        <v>44119</v>
      </c>
      <c r="U113" s="451"/>
      <c r="V113" s="473"/>
      <c r="W113" s="24"/>
      <c r="X113" s="24"/>
      <c r="Z113" s="61"/>
      <c r="AA113" s="60"/>
      <c r="AB113" s="61"/>
    </row>
    <row r="114" spans="1:28" s="17" customFormat="1" ht="66.75" customHeight="1">
      <c r="A114" s="296"/>
      <c r="B114" s="302">
        <v>5</v>
      </c>
      <c r="C114" s="86" t="s">
        <v>137</v>
      </c>
      <c r="D114" s="146">
        <v>43845</v>
      </c>
      <c r="E114" s="146">
        <v>43851</v>
      </c>
      <c r="F114" s="146">
        <v>43879</v>
      </c>
      <c r="G114" s="303">
        <v>295.21100000000001</v>
      </c>
      <c r="H114" s="304" t="s">
        <v>65</v>
      </c>
      <c r="I114" s="428"/>
      <c r="J114" s="457"/>
      <c r="K114" s="462"/>
      <c r="L114" s="463"/>
      <c r="M114" s="146" t="s">
        <v>141</v>
      </c>
      <c r="N114" s="102" t="s">
        <v>151</v>
      </c>
      <c r="O114" s="101">
        <v>43941</v>
      </c>
      <c r="P114" s="90">
        <v>44120</v>
      </c>
      <c r="Q114" s="266">
        <v>295.21159999999998</v>
      </c>
      <c r="R114" s="458"/>
      <c r="S114" s="101" t="s">
        <v>166</v>
      </c>
      <c r="T114" s="400">
        <v>44119</v>
      </c>
      <c r="U114" s="451"/>
      <c r="V114" s="405" t="s">
        <v>265</v>
      </c>
      <c r="W114" s="24"/>
      <c r="X114" s="24"/>
      <c r="Z114" s="61"/>
      <c r="AA114" s="63"/>
      <c r="AB114" s="61"/>
    </row>
    <row r="115" spans="1:28" s="17" customFormat="1" ht="57" customHeight="1">
      <c r="A115" s="305"/>
      <c r="B115" s="306">
        <v>6</v>
      </c>
      <c r="C115" s="396" t="s">
        <v>187</v>
      </c>
      <c r="D115" s="394">
        <v>43958</v>
      </c>
      <c r="E115" s="393">
        <v>43979</v>
      </c>
      <c r="F115" s="393">
        <v>44043</v>
      </c>
      <c r="G115" s="397">
        <v>177.00899999999999</v>
      </c>
      <c r="H115" s="395" t="s">
        <v>65</v>
      </c>
      <c r="I115" s="429"/>
      <c r="J115" s="476"/>
      <c r="K115" s="462"/>
      <c r="L115" s="464"/>
      <c r="M115" s="403"/>
      <c r="N115" s="403" t="s">
        <v>149</v>
      </c>
      <c r="O115" s="401">
        <v>44043</v>
      </c>
      <c r="P115" s="401">
        <v>44120</v>
      </c>
      <c r="Q115" s="402">
        <v>177.00899999999999</v>
      </c>
      <c r="R115" s="459"/>
      <c r="S115" s="401" t="s">
        <v>139</v>
      </c>
      <c r="T115" s="398">
        <v>44119</v>
      </c>
      <c r="U115" s="451"/>
      <c r="V115" s="399" t="s">
        <v>258</v>
      </c>
      <c r="W115" s="24"/>
      <c r="X115" s="24"/>
      <c r="Z115" s="61"/>
      <c r="AA115" s="63"/>
      <c r="AB115" s="61"/>
    </row>
    <row r="116" spans="1:28" s="13" customFormat="1" ht="27" customHeight="1" thickBot="1">
      <c r="A116" s="156"/>
      <c r="B116" s="3"/>
      <c r="C116" s="30"/>
      <c r="D116" s="19"/>
      <c r="E116" s="19"/>
      <c r="F116" s="19"/>
      <c r="G116" s="65">
        <f>G109+G110+G112+G113+G114+G115</f>
        <v>2823.0289999999995</v>
      </c>
      <c r="H116" s="20"/>
      <c r="I116" s="19"/>
      <c r="J116" s="441">
        <f>J108+K108+L108</f>
        <v>2727.4089999999997</v>
      </c>
      <c r="K116" s="442"/>
      <c r="L116" s="443"/>
      <c r="M116" s="31"/>
      <c r="N116" s="31"/>
      <c r="O116" s="31"/>
      <c r="P116" s="31"/>
      <c r="Q116" s="325">
        <f>SUM(Q108:Q115)</f>
        <v>2726.0387599999999</v>
      </c>
      <c r="R116" s="326">
        <f>J116-Q109-Q110-Q112-Q113-Q114-Q115</f>
        <v>1.3702399999999386</v>
      </c>
      <c r="S116" s="31"/>
      <c r="T116" s="31"/>
      <c r="U116" s="323"/>
      <c r="V116" s="159"/>
      <c r="W116" s="25"/>
      <c r="X116" s="25"/>
      <c r="Z116" s="43"/>
      <c r="AA116" s="64"/>
      <c r="AB116" s="43"/>
    </row>
    <row r="117" spans="1:28" s="13" customFormat="1" ht="18.75" customHeight="1" thickBot="1">
      <c r="A117" s="430" t="s">
        <v>26</v>
      </c>
      <c r="B117" s="431"/>
      <c r="C117" s="431"/>
      <c r="D117" s="431"/>
      <c r="E117" s="431"/>
      <c r="F117" s="431"/>
      <c r="G117" s="431"/>
      <c r="H117" s="431"/>
      <c r="I117" s="431"/>
      <c r="J117" s="431"/>
      <c r="K117" s="431"/>
      <c r="L117" s="431"/>
      <c r="M117" s="431"/>
      <c r="N117" s="431"/>
      <c r="O117" s="431"/>
      <c r="P117" s="431"/>
      <c r="Q117" s="431"/>
      <c r="R117" s="431"/>
      <c r="S117" s="431"/>
      <c r="T117" s="431"/>
      <c r="U117" s="431"/>
      <c r="V117" s="432"/>
      <c r="W117" s="40">
        <v>2786.8690000000001</v>
      </c>
      <c r="X117" s="27">
        <v>2975.0509999999999</v>
      </c>
    </row>
    <row r="118" spans="1:28" s="13" customFormat="1" ht="104.25" customHeight="1">
      <c r="A118" s="180"/>
      <c r="B118" s="2">
        <v>1</v>
      </c>
      <c r="C118" s="103" t="s">
        <v>198</v>
      </c>
      <c r="D118" s="307" t="s">
        <v>106</v>
      </c>
      <c r="E118" s="187">
        <v>43845</v>
      </c>
      <c r="F118" s="187">
        <v>43907</v>
      </c>
      <c r="G118" s="308">
        <v>882.35900000000004</v>
      </c>
      <c r="H118" s="105" t="s">
        <v>65</v>
      </c>
      <c r="I118" s="428" t="s">
        <v>71</v>
      </c>
      <c r="J118" s="423">
        <v>4499.3999999999996</v>
      </c>
      <c r="K118" s="425">
        <v>45.448999999999998</v>
      </c>
      <c r="L118" s="449"/>
      <c r="M118" s="145" t="s">
        <v>186</v>
      </c>
      <c r="N118" s="187">
        <v>43983</v>
      </c>
      <c r="O118" s="145">
        <v>43991</v>
      </c>
      <c r="P118" s="145">
        <v>44084</v>
      </c>
      <c r="Q118" s="148">
        <v>882.35900000000004</v>
      </c>
      <c r="R118" s="458">
        <f>J122-Q118-Q119-Q120-Q121</f>
        <v>30.715999999999553</v>
      </c>
      <c r="S118" s="332" t="s">
        <v>131</v>
      </c>
      <c r="T118" s="146"/>
      <c r="U118" s="474" t="s">
        <v>237</v>
      </c>
      <c r="V118" s="408" t="s">
        <v>263</v>
      </c>
      <c r="W118" s="25"/>
      <c r="X118" s="25"/>
    </row>
    <row r="119" spans="1:28" s="13" customFormat="1" ht="62.25" customHeight="1">
      <c r="A119" s="150"/>
      <c r="B119" s="4">
        <v>2</v>
      </c>
      <c r="C119" s="89" t="s">
        <v>36</v>
      </c>
      <c r="D119" s="307">
        <v>43822</v>
      </c>
      <c r="E119" s="187">
        <v>43845</v>
      </c>
      <c r="F119" s="102">
        <v>43881</v>
      </c>
      <c r="G119" s="222">
        <v>2999.8850000000002</v>
      </c>
      <c r="H119" s="301" t="s">
        <v>65</v>
      </c>
      <c r="I119" s="428"/>
      <c r="J119" s="423"/>
      <c r="K119" s="425"/>
      <c r="L119" s="449"/>
      <c r="M119" s="151">
        <v>43882</v>
      </c>
      <c r="N119" s="102">
        <v>43917</v>
      </c>
      <c r="O119" s="102">
        <v>43930</v>
      </c>
      <c r="P119" s="102">
        <v>44084</v>
      </c>
      <c r="Q119" s="160">
        <v>2575.0079999999998</v>
      </c>
      <c r="R119" s="458"/>
      <c r="S119" s="151" t="s">
        <v>131</v>
      </c>
      <c r="T119" s="151"/>
      <c r="U119" s="453"/>
      <c r="V119" s="349" t="s">
        <v>260</v>
      </c>
      <c r="W119" s="25"/>
      <c r="X119" s="25"/>
    </row>
    <row r="120" spans="1:28" s="13" customFormat="1" ht="87" customHeight="1">
      <c r="A120" s="150"/>
      <c r="B120" s="4"/>
      <c r="C120" s="89" t="s">
        <v>140</v>
      </c>
      <c r="D120" s="307">
        <v>43822</v>
      </c>
      <c r="E120" s="187">
        <v>43845</v>
      </c>
      <c r="F120" s="101">
        <v>43907</v>
      </c>
      <c r="G120" s="224">
        <v>289.75700000000001</v>
      </c>
      <c r="H120" s="104"/>
      <c r="I120" s="428"/>
      <c r="J120" s="423"/>
      <c r="K120" s="425"/>
      <c r="L120" s="449"/>
      <c r="M120" s="187">
        <v>43909</v>
      </c>
      <c r="N120" s="101">
        <v>43942</v>
      </c>
      <c r="O120" s="101">
        <v>43957</v>
      </c>
      <c r="P120" s="101">
        <v>44084</v>
      </c>
      <c r="Q120" s="350">
        <v>285.19400000000002</v>
      </c>
      <c r="R120" s="459"/>
      <c r="S120" s="187" t="s">
        <v>131</v>
      </c>
      <c r="T120" s="348">
        <v>44043</v>
      </c>
      <c r="U120" s="453"/>
      <c r="V120" s="355" t="s">
        <v>267</v>
      </c>
      <c r="W120" s="25"/>
      <c r="X120" s="25"/>
    </row>
    <row r="121" spans="1:28" s="13" customFormat="1" ht="54" customHeight="1">
      <c r="A121" s="150"/>
      <c r="B121" s="4">
        <v>3</v>
      </c>
      <c r="C121" s="88" t="s">
        <v>153</v>
      </c>
      <c r="D121" s="309">
        <v>43934</v>
      </c>
      <c r="E121" s="129">
        <v>43938</v>
      </c>
      <c r="F121" s="101">
        <v>43973</v>
      </c>
      <c r="G121" s="231">
        <v>771.6</v>
      </c>
      <c r="H121" s="300" t="s">
        <v>65</v>
      </c>
      <c r="I121" s="429"/>
      <c r="J121" s="424"/>
      <c r="K121" s="426"/>
      <c r="L121" s="450"/>
      <c r="M121" s="334">
        <v>43976</v>
      </c>
      <c r="N121" s="101" t="s">
        <v>199</v>
      </c>
      <c r="O121" s="329">
        <v>44004</v>
      </c>
      <c r="P121" s="90">
        <v>44084</v>
      </c>
      <c r="Q121" s="330">
        <v>771.572</v>
      </c>
      <c r="R121" s="310"/>
      <c r="S121" s="143" t="s">
        <v>200</v>
      </c>
      <c r="T121" s="347">
        <v>44032</v>
      </c>
      <c r="U121" s="453"/>
      <c r="V121" s="355" t="s">
        <v>222</v>
      </c>
      <c r="W121" s="25"/>
      <c r="X121" s="25"/>
    </row>
    <row r="122" spans="1:28" s="13" customFormat="1" ht="18.75" customHeight="1" thickBot="1">
      <c r="A122" s="156"/>
      <c r="B122" s="3"/>
      <c r="C122" s="30"/>
      <c r="D122" s="19"/>
      <c r="E122" s="311"/>
      <c r="F122" s="312"/>
      <c r="G122" s="200">
        <f>G118+G119+G120+G121</f>
        <v>4943.6010000000006</v>
      </c>
      <c r="H122" s="20"/>
      <c r="I122" s="19"/>
      <c r="J122" s="446">
        <f>J118+K118</f>
        <v>4544.8489999999993</v>
      </c>
      <c r="K122" s="447"/>
      <c r="L122" s="448"/>
      <c r="M122" s="31"/>
      <c r="N122" s="106"/>
      <c r="O122" s="31"/>
      <c r="P122" s="31"/>
      <c r="Q122" s="273">
        <f>SUM(Q118:Q121)</f>
        <v>4514.1329999999998</v>
      </c>
      <c r="R122" s="331">
        <f>SUM(R118:R121)</f>
        <v>30.715999999999553</v>
      </c>
      <c r="S122" s="31"/>
      <c r="T122" s="31"/>
      <c r="U122" s="475"/>
      <c r="V122" s="21"/>
      <c r="W122" s="25">
        <v>4540</v>
      </c>
      <c r="X122" s="160">
        <v>5048.8890000000001</v>
      </c>
    </row>
    <row r="123" spans="1:28" ht="18.75" customHeight="1" thickBot="1">
      <c r="A123" s="430" t="s">
        <v>12</v>
      </c>
      <c r="B123" s="431"/>
      <c r="C123" s="431"/>
      <c r="D123" s="431"/>
      <c r="E123" s="431"/>
      <c r="F123" s="431"/>
      <c r="G123" s="431"/>
      <c r="H123" s="431"/>
      <c r="I123" s="431"/>
      <c r="J123" s="431"/>
      <c r="K123" s="431"/>
      <c r="L123" s="431"/>
      <c r="M123" s="431"/>
      <c r="N123" s="431"/>
      <c r="O123" s="431"/>
      <c r="P123" s="431"/>
      <c r="Q123" s="431"/>
      <c r="R123" s="431"/>
      <c r="S123" s="431"/>
      <c r="T123" s="431"/>
      <c r="U123" s="431"/>
      <c r="V123" s="432"/>
      <c r="W123" s="39"/>
      <c r="X123" s="23"/>
    </row>
    <row r="124" spans="1:28" s="13" customFormat="1" ht="45" customHeight="1">
      <c r="A124" s="206"/>
      <c r="B124" s="8">
        <v>1</v>
      </c>
      <c r="C124" s="67" t="s">
        <v>192</v>
      </c>
      <c r="D124" s="333">
        <v>43357</v>
      </c>
      <c r="E124" s="333">
        <v>43388</v>
      </c>
      <c r="F124" s="182">
        <v>43437</v>
      </c>
      <c r="G124" s="239">
        <v>1712.77</v>
      </c>
      <c r="H124" s="105" t="s">
        <v>65</v>
      </c>
      <c r="I124" s="428" t="s">
        <v>105</v>
      </c>
      <c r="J124" s="457">
        <v>3275.6</v>
      </c>
      <c r="K124" s="460">
        <v>33.087000000000003</v>
      </c>
      <c r="L124" s="449"/>
      <c r="M124" s="184">
        <v>43868</v>
      </c>
      <c r="N124" s="184">
        <v>43888</v>
      </c>
      <c r="O124" s="146">
        <v>43901</v>
      </c>
      <c r="P124" s="146">
        <v>44074</v>
      </c>
      <c r="Q124" s="183">
        <v>1563.9</v>
      </c>
      <c r="R124" s="455">
        <f>J128-Q128</f>
        <v>-6.0000000003128662E-3</v>
      </c>
      <c r="S124" s="146" t="s">
        <v>124</v>
      </c>
      <c r="T124" s="146"/>
      <c r="U124" s="444" t="s">
        <v>207</v>
      </c>
      <c r="V124" s="418" t="s">
        <v>261</v>
      </c>
      <c r="W124" s="313"/>
      <c r="X124" s="313"/>
    </row>
    <row r="125" spans="1:28" s="13" customFormat="1" ht="44.25" customHeight="1">
      <c r="A125" s="206"/>
      <c r="B125" s="8"/>
      <c r="C125" s="67" t="s">
        <v>194</v>
      </c>
      <c r="D125" s="182"/>
      <c r="E125" s="182"/>
      <c r="F125" s="182"/>
      <c r="G125" s="239"/>
      <c r="H125" s="105"/>
      <c r="I125" s="428"/>
      <c r="J125" s="457"/>
      <c r="K125" s="460"/>
      <c r="L125" s="449"/>
      <c r="M125" s="184" t="s">
        <v>149</v>
      </c>
      <c r="N125" s="184"/>
      <c r="O125" s="146">
        <v>43950</v>
      </c>
      <c r="P125" s="146">
        <v>44074</v>
      </c>
      <c r="Q125" s="183">
        <v>157.09200000000001</v>
      </c>
      <c r="R125" s="455"/>
      <c r="S125" s="146" t="s">
        <v>174</v>
      </c>
      <c r="T125" s="146"/>
      <c r="U125" s="444"/>
      <c r="V125" s="418" t="s">
        <v>262</v>
      </c>
      <c r="W125" s="313"/>
      <c r="X125" s="313"/>
    </row>
    <row r="126" spans="1:28" s="13" customFormat="1" ht="54.75" customHeight="1">
      <c r="A126" s="209"/>
      <c r="B126" s="9">
        <v>2</v>
      </c>
      <c r="C126" s="96" t="s">
        <v>193</v>
      </c>
      <c r="D126" s="151">
        <v>43783</v>
      </c>
      <c r="E126" s="151">
        <v>43796</v>
      </c>
      <c r="F126" s="190">
        <v>43825</v>
      </c>
      <c r="G126" s="240">
        <v>1587.34</v>
      </c>
      <c r="H126" s="57" t="s">
        <v>65</v>
      </c>
      <c r="I126" s="428"/>
      <c r="J126" s="457"/>
      <c r="K126" s="460"/>
      <c r="L126" s="449"/>
      <c r="M126" s="213">
        <v>43868</v>
      </c>
      <c r="N126" s="213">
        <v>43888</v>
      </c>
      <c r="O126" s="190">
        <v>43901</v>
      </c>
      <c r="P126" s="190">
        <v>44074</v>
      </c>
      <c r="Q126" s="99">
        <v>1524.96</v>
      </c>
      <c r="R126" s="455"/>
      <c r="S126" s="151" t="s">
        <v>124</v>
      </c>
      <c r="T126" s="151"/>
      <c r="U126" s="444"/>
      <c r="V126" s="381" t="s">
        <v>266</v>
      </c>
      <c r="W126" s="149"/>
      <c r="X126" s="149"/>
    </row>
    <row r="127" spans="1:28" s="13" customFormat="1" ht="30">
      <c r="A127" s="209"/>
      <c r="B127" s="9"/>
      <c r="C127" s="96" t="s">
        <v>195</v>
      </c>
      <c r="D127" s="151"/>
      <c r="E127" s="151"/>
      <c r="F127" s="190"/>
      <c r="G127" s="240"/>
      <c r="H127" s="57"/>
      <c r="I127" s="428"/>
      <c r="J127" s="457"/>
      <c r="K127" s="460"/>
      <c r="L127" s="449"/>
      <c r="M127" s="213" t="s">
        <v>149</v>
      </c>
      <c r="N127" s="213"/>
      <c r="O127" s="151">
        <v>43949</v>
      </c>
      <c r="P127" s="151">
        <v>44039</v>
      </c>
      <c r="Q127" s="99">
        <v>62.741</v>
      </c>
      <c r="R127" s="456"/>
      <c r="S127" s="151" t="s">
        <v>175</v>
      </c>
      <c r="T127" s="151"/>
      <c r="U127" s="444"/>
      <c r="V127" s="381" t="s">
        <v>224</v>
      </c>
      <c r="W127" s="149"/>
      <c r="X127" s="149"/>
    </row>
    <row r="128" spans="1:28" s="13" customFormat="1">
      <c r="A128" s="150"/>
      <c r="B128" s="4"/>
      <c r="C128" s="314"/>
      <c r="D128" s="190"/>
      <c r="E128" s="190"/>
      <c r="F128" s="190"/>
      <c r="G128" s="315">
        <f>SUM(G124:G126)</f>
        <v>3300.1099999999997</v>
      </c>
      <c r="H128" s="193"/>
      <c r="I128" s="190"/>
      <c r="J128" s="436">
        <f>J124+K124</f>
        <v>3308.6869999999999</v>
      </c>
      <c r="K128" s="437"/>
      <c r="L128" s="438"/>
      <c r="M128" s="190"/>
      <c r="N128" s="190"/>
      <c r="O128" s="102"/>
      <c r="P128" s="151"/>
      <c r="Q128" s="316">
        <f>SUM(Q124:Q127)</f>
        <v>3308.6930000000002</v>
      </c>
      <c r="R128" s="317">
        <f>SUM(R124)</f>
        <v>-6.0000000003128662E-3</v>
      </c>
      <c r="S128" s="151"/>
      <c r="T128" s="190"/>
      <c r="U128" s="445"/>
      <c r="V128" s="96"/>
      <c r="W128" s="160">
        <v>3299.2930000000001</v>
      </c>
      <c r="X128" s="160">
        <v>3656.8690000000001</v>
      </c>
    </row>
    <row r="129" spans="1:24" s="13" customFormat="1" ht="18.75" customHeight="1">
      <c r="A129" s="150"/>
      <c r="B129" s="421" t="s">
        <v>13</v>
      </c>
      <c r="C129" s="422"/>
      <c r="D129" s="422"/>
      <c r="E129" s="422"/>
      <c r="F129" s="422"/>
      <c r="G129" s="318">
        <f>SUM(G128+G122+G116+G106+G101+G89+G73+G49+G22+G15+G11)</f>
        <v>91638.757799999978</v>
      </c>
      <c r="H129" s="319"/>
      <c r="I129" s="319"/>
      <c r="J129" s="320">
        <f>J6+J13+J17+J24+J51+J75+J91+J103+J108+J118+J124</f>
        <v>80905.5</v>
      </c>
      <c r="K129" s="320">
        <f>K6+K13+K17+K24+K51+K75+K91+K103+K108+K118+K124</f>
        <v>2397.819</v>
      </c>
      <c r="L129" s="320">
        <f>SUM(L6:L126)</f>
        <v>119.67000000000002</v>
      </c>
      <c r="M129" s="319"/>
      <c r="N129" s="319"/>
      <c r="O129" s="319"/>
      <c r="P129" s="319"/>
      <c r="Q129" s="318">
        <f>Q11+Q15+Q22+Q49+Q73+Q89+Q101+Q106+Q116+Q122+Q128</f>
        <v>83677.323120000001</v>
      </c>
      <c r="R129" s="318">
        <f>R11+R15+R22+R49+R73+R89+R101+R106+R116+R122+R128</f>
        <v>151.70087999999657</v>
      </c>
      <c r="S129" s="319"/>
      <c r="T129" s="319"/>
      <c r="U129" s="319"/>
      <c r="V129" s="22"/>
      <c r="W129" s="28">
        <f>SUM(W11:W128)</f>
        <v>86808.687000000005</v>
      </c>
      <c r="X129" s="28">
        <f>SUM(X11:X128)</f>
        <v>90209.674000000014</v>
      </c>
    </row>
    <row r="130" spans="1:24" s="13" customFormat="1" ht="18.75" customHeight="1">
      <c r="B130" s="1"/>
      <c r="E130" s="1"/>
      <c r="J130" s="427">
        <f>SUM(J129:L129)</f>
        <v>83422.989000000001</v>
      </c>
      <c r="K130" s="427"/>
      <c r="L130" s="427"/>
      <c r="R130" s="12"/>
      <c r="W130" s="26"/>
      <c r="X130" s="26"/>
    </row>
    <row r="131" spans="1:24" ht="18.75" customHeight="1">
      <c r="B131" s="420"/>
      <c r="C131" s="420"/>
      <c r="D131" s="420"/>
      <c r="E131" s="420"/>
      <c r="F131" s="420"/>
      <c r="G131" s="420"/>
      <c r="H131" s="420"/>
      <c r="I131" s="420"/>
      <c r="J131" s="420"/>
      <c r="K131" s="420"/>
      <c r="L131" s="420"/>
      <c r="M131" s="420"/>
      <c r="N131" s="420"/>
      <c r="O131" s="420"/>
      <c r="P131" s="420"/>
      <c r="Q131" s="420"/>
      <c r="R131" s="420"/>
      <c r="S131" s="420"/>
      <c r="T131" s="420"/>
      <c r="U131" s="420"/>
      <c r="V131" s="13"/>
      <c r="W131" s="26"/>
      <c r="X131" s="26"/>
    </row>
    <row r="132" spans="1:24" ht="18.75" customHeight="1">
      <c r="B132" s="107"/>
      <c r="C132" s="43"/>
      <c r="D132" s="68"/>
      <c r="E132" s="107"/>
      <c r="F132" s="43"/>
      <c r="G132" s="43"/>
      <c r="H132" s="68"/>
      <c r="I132" s="68"/>
      <c r="J132" s="68"/>
      <c r="K132" s="68"/>
      <c r="L132" s="69"/>
      <c r="M132" s="68"/>
      <c r="N132" s="68"/>
      <c r="O132" s="68"/>
      <c r="P132" s="68"/>
      <c r="Q132" s="321"/>
      <c r="R132" s="68"/>
      <c r="S132" s="68"/>
      <c r="T132" s="68"/>
      <c r="U132" s="68"/>
      <c r="W132" s="18"/>
      <c r="X132" s="18"/>
    </row>
    <row r="133" spans="1:24" ht="18.75" customHeight="1">
      <c r="B133" s="107"/>
      <c r="C133" s="43"/>
      <c r="D133" s="68"/>
      <c r="E133" s="107"/>
      <c r="F133" s="43"/>
      <c r="G133" s="43"/>
      <c r="H133" s="68"/>
      <c r="I133" s="68"/>
      <c r="J133" s="322"/>
      <c r="K133" s="322"/>
      <c r="L133" s="69"/>
      <c r="M133" s="68"/>
      <c r="N133" s="68"/>
      <c r="O133" s="68"/>
      <c r="P133" s="68"/>
      <c r="Q133" s="321"/>
      <c r="R133" s="68"/>
      <c r="S133" s="68"/>
      <c r="T133" s="68"/>
      <c r="U133" s="68"/>
      <c r="W133" s="18"/>
      <c r="X133" s="18"/>
    </row>
    <row r="134" spans="1:24" ht="18.75" customHeight="1">
      <c r="I134" s="68"/>
      <c r="J134" s="322"/>
      <c r="K134" s="322"/>
      <c r="L134" s="69"/>
      <c r="M134" s="68"/>
      <c r="N134" s="68"/>
      <c r="O134" s="68"/>
      <c r="P134" s="68"/>
      <c r="Q134" s="321"/>
      <c r="R134" s="68"/>
      <c r="S134" s="92"/>
      <c r="W134" s="18"/>
      <c r="X134" s="18"/>
    </row>
    <row r="135" spans="1:24" ht="18.75" customHeight="1">
      <c r="I135" s="68"/>
      <c r="J135" s="322"/>
      <c r="K135" s="322"/>
      <c r="L135" s="69"/>
      <c r="M135" s="68"/>
      <c r="N135" s="68"/>
      <c r="O135" s="68"/>
      <c r="P135" s="68"/>
      <c r="Q135" s="321"/>
      <c r="R135" s="68"/>
      <c r="W135" s="18"/>
      <c r="X135" s="18"/>
    </row>
    <row r="136" spans="1:24">
      <c r="I136" s="68"/>
      <c r="J136" s="93"/>
      <c r="K136" s="93"/>
      <c r="L136" s="69"/>
      <c r="M136" s="68"/>
      <c r="N136" s="68"/>
      <c r="O136" s="68"/>
      <c r="P136" s="68"/>
      <c r="Q136" s="321"/>
      <c r="R136" s="68"/>
      <c r="S136" s="92"/>
    </row>
    <row r="137" spans="1:24">
      <c r="I137" s="68"/>
      <c r="J137" s="68"/>
      <c r="K137" s="68"/>
      <c r="L137" s="69"/>
      <c r="M137" s="68"/>
      <c r="N137" s="68"/>
      <c r="O137" s="68"/>
      <c r="P137" s="68"/>
      <c r="Q137" s="321"/>
      <c r="R137" s="68"/>
    </row>
    <row r="138" spans="1:24">
      <c r="I138" s="68"/>
      <c r="J138" s="68"/>
      <c r="K138" s="68"/>
      <c r="L138" s="69"/>
      <c r="M138" s="68"/>
      <c r="N138" s="68"/>
      <c r="O138" s="68"/>
      <c r="P138" s="68"/>
      <c r="Q138" s="94"/>
      <c r="R138" s="68"/>
    </row>
  </sheetData>
  <mergeCells count="242">
    <mergeCell ref="V51:V57"/>
    <mergeCell ref="D51:D57"/>
    <mergeCell ref="A60:A62"/>
    <mergeCell ref="P82:P88"/>
    <mergeCell ref="S75:S81"/>
    <mergeCell ref="R75:R88"/>
    <mergeCell ref="S68:S69"/>
    <mergeCell ref="N68:N69"/>
    <mergeCell ref="A74:V74"/>
    <mergeCell ref="O51:O57"/>
    <mergeCell ref="M68:M69"/>
    <mergeCell ref="O60:O62"/>
    <mergeCell ref="I75:I88"/>
    <mergeCell ref="Q82:Q88"/>
    <mergeCell ref="I51:I71"/>
    <mergeCell ref="J51:J71"/>
    <mergeCell ref="C64:C65"/>
    <mergeCell ref="D60:D62"/>
    <mergeCell ref="B66:B67"/>
    <mergeCell ref="P51:P57"/>
    <mergeCell ref="L75:L88"/>
    <mergeCell ref="S60:S62"/>
    <mergeCell ref="R60:R62"/>
    <mergeCell ref="R51:R57"/>
    <mergeCell ref="J106:L106"/>
    <mergeCell ref="M99:M100"/>
    <mergeCell ref="N99:N100"/>
    <mergeCell ref="R25:R48"/>
    <mergeCell ref="E46:E48"/>
    <mergeCell ref="F38:F45"/>
    <mergeCell ref="J22:L22"/>
    <mergeCell ref="E38:E45"/>
    <mergeCell ref="E24:E29"/>
    <mergeCell ref="F30:F37"/>
    <mergeCell ref="E30:E37"/>
    <mergeCell ref="F24:F29"/>
    <mergeCell ref="Q68:Q69"/>
    <mergeCell ref="H58:H71"/>
    <mergeCell ref="J75:J88"/>
    <mergeCell ref="P75:P81"/>
    <mergeCell ref="M82:M88"/>
    <mergeCell ref="G51:G57"/>
    <mergeCell ref="J73:L73"/>
    <mergeCell ref="I103:I105"/>
    <mergeCell ref="R103:R105"/>
    <mergeCell ref="J103:J105"/>
    <mergeCell ref="K103:K105"/>
    <mergeCell ref="L103:L105"/>
    <mergeCell ref="J101:L101"/>
    <mergeCell ref="A2:A3"/>
    <mergeCell ref="M2:M3"/>
    <mergeCell ref="D2:D3"/>
    <mergeCell ref="R2:R3"/>
    <mergeCell ref="G2:G3"/>
    <mergeCell ref="E2:E3"/>
    <mergeCell ref="F2:F3"/>
    <mergeCell ref="F13:F14"/>
    <mergeCell ref="H13:H14"/>
    <mergeCell ref="I13:I14"/>
    <mergeCell ref="N6:N10"/>
    <mergeCell ref="A12:V12"/>
    <mergeCell ref="B2:B3"/>
    <mergeCell ref="C99:C100"/>
    <mergeCell ref="J89:L89"/>
    <mergeCell ref="A90:V90"/>
    <mergeCell ref="A66:A67"/>
    <mergeCell ref="A68:A71"/>
    <mergeCell ref="B99:B100"/>
    <mergeCell ref="Q99:Q100"/>
    <mergeCell ref="U91:U100"/>
    <mergeCell ref="P91:P95"/>
    <mergeCell ref="O91:O95"/>
    <mergeCell ref="W2:X2"/>
    <mergeCell ref="C2:C3"/>
    <mergeCell ref="O99:O100"/>
    <mergeCell ref="P99:P100"/>
    <mergeCell ref="R99:R100"/>
    <mergeCell ref="J91:J100"/>
    <mergeCell ref="M91:M95"/>
    <mergeCell ref="R91:R98"/>
    <mergeCell ref="Q91:Q95"/>
    <mergeCell ref="K91:K100"/>
    <mergeCell ref="O18:O19"/>
    <mergeCell ref="A23:V23"/>
    <mergeCell ref="F46:F48"/>
    <mergeCell ref="J17:J21"/>
    <mergeCell ref="K17:K21"/>
    <mergeCell ref="A99:A100"/>
    <mergeCell ref="D38:D45"/>
    <mergeCell ref="V18:V19"/>
    <mergeCell ref="L17:L21"/>
    <mergeCell ref="C18:C19"/>
    <mergeCell ref="L51:L71"/>
    <mergeCell ref="S82:S88"/>
    <mergeCell ref="T99:T100"/>
    <mergeCell ref="X91:X93"/>
    <mergeCell ref="H2:H3"/>
    <mergeCell ref="T2:T3"/>
    <mergeCell ref="P2:P3"/>
    <mergeCell ref="S2:S3"/>
    <mergeCell ref="Q2:Q3"/>
    <mergeCell ref="I2:I3"/>
    <mergeCell ref="J2:L2"/>
    <mergeCell ref="G13:G14"/>
    <mergeCell ref="P68:P69"/>
    <mergeCell ref="R68:R69"/>
    <mergeCell ref="J49:L49"/>
    <mergeCell ref="I24:I48"/>
    <mergeCell ref="J24:J48"/>
    <mergeCell ref="T18:T19"/>
    <mergeCell ref="Q51:Q57"/>
    <mergeCell ref="P60:P62"/>
    <mergeCell ref="M18:M19"/>
    <mergeCell ref="M51:M57"/>
    <mergeCell ref="K24:K48"/>
    <mergeCell ref="L24:L48"/>
    <mergeCell ref="H51:H57"/>
    <mergeCell ref="N51:N57"/>
    <mergeCell ref="A50:V50"/>
    <mergeCell ref="T51:T57"/>
    <mergeCell ref="V2:V3"/>
    <mergeCell ref="X75:X87"/>
    <mergeCell ref="I6:I9"/>
    <mergeCell ref="U75:U89"/>
    <mergeCell ref="U51:U73"/>
    <mergeCell ref="T60:T62"/>
    <mergeCell ref="T82:T88"/>
    <mergeCell ref="K75:K88"/>
    <mergeCell ref="N82:N88"/>
    <mergeCell ref="T75:T81"/>
    <mergeCell ref="M75:M81"/>
    <mergeCell ref="N75:N81"/>
    <mergeCell ref="O75:O81"/>
    <mergeCell ref="K51:K71"/>
    <mergeCell ref="N60:N62"/>
    <mergeCell ref="Q75:Q81"/>
    <mergeCell ref="W75:W87"/>
    <mergeCell ref="I17:I19"/>
    <mergeCell ref="A16:V16"/>
    <mergeCell ref="A18:A19"/>
    <mergeCell ref="P18:P19"/>
    <mergeCell ref="N18:N19"/>
    <mergeCell ref="B18:B19"/>
    <mergeCell ref="U24:U49"/>
    <mergeCell ref="B1:V1"/>
    <mergeCell ref="J6:J10"/>
    <mergeCell ref="K6:K10"/>
    <mergeCell ref="R6:R10"/>
    <mergeCell ref="V6:V10"/>
    <mergeCell ref="U13:U15"/>
    <mergeCell ref="T6:T10"/>
    <mergeCell ref="M6:M10"/>
    <mergeCell ref="Q6:Q10"/>
    <mergeCell ref="O6:O10"/>
    <mergeCell ref="P6:P10"/>
    <mergeCell ref="J13:J14"/>
    <mergeCell ref="K13:K14"/>
    <mergeCell ref="L13:L14"/>
    <mergeCell ref="L6:L10"/>
    <mergeCell ref="J15:L15"/>
    <mergeCell ref="J11:L11"/>
    <mergeCell ref="A5:V5"/>
    <mergeCell ref="S6:S10"/>
    <mergeCell ref="U6:U11"/>
    <mergeCell ref="R13:R14"/>
    <mergeCell ref="U2:U3"/>
    <mergeCell ref="O2:O3"/>
    <mergeCell ref="N2:N3"/>
    <mergeCell ref="O82:O88"/>
    <mergeCell ref="I91:I100"/>
    <mergeCell ref="C68:C69"/>
    <mergeCell ref="V68:V69"/>
    <mergeCell ref="A64:A65"/>
    <mergeCell ref="B68:B71"/>
    <mergeCell ref="C66:C67"/>
    <mergeCell ref="C58:C59"/>
    <mergeCell ref="B64:B65"/>
    <mergeCell ref="S99:S100"/>
    <mergeCell ref="N91:N95"/>
    <mergeCell ref="S91:S95"/>
    <mergeCell ref="T91:T95"/>
    <mergeCell ref="L91:L100"/>
    <mergeCell ref="C60:C62"/>
    <mergeCell ref="B60:B62"/>
    <mergeCell ref="V60:V62"/>
    <mergeCell ref="M60:M62"/>
    <mergeCell ref="Q60:Q62"/>
    <mergeCell ref="V99:V100"/>
    <mergeCell ref="D46:D48"/>
    <mergeCell ref="A58:A59"/>
    <mergeCell ref="Q18:Q19"/>
    <mergeCell ref="S18:S19"/>
    <mergeCell ref="R17:R21"/>
    <mergeCell ref="D68:D69"/>
    <mergeCell ref="B58:B59"/>
    <mergeCell ref="O68:O69"/>
    <mergeCell ref="U17:U21"/>
    <mergeCell ref="D30:D37"/>
    <mergeCell ref="D24:D29"/>
    <mergeCell ref="E51:E57"/>
    <mergeCell ref="F51:F57"/>
    <mergeCell ref="S51:S57"/>
    <mergeCell ref="K108:K115"/>
    <mergeCell ref="L108:L115"/>
    <mergeCell ref="D112:D113"/>
    <mergeCell ref="L124:L127"/>
    <mergeCell ref="A117:V117"/>
    <mergeCell ref="N109:N110"/>
    <mergeCell ref="A107:V107"/>
    <mergeCell ref="V112:V113"/>
    <mergeCell ref="F112:F113"/>
    <mergeCell ref="U118:U122"/>
    <mergeCell ref="M109:M110"/>
    <mergeCell ref="J108:J115"/>
    <mergeCell ref="I108:I115"/>
    <mergeCell ref="E112:E113"/>
    <mergeCell ref="V110:V111"/>
    <mergeCell ref="R109:R115"/>
    <mergeCell ref="B131:U131"/>
    <mergeCell ref="B129:F129"/>
    <mergeCell ref="J118:J121"/>
    <mergeCell ref="K118:K121"/>
    <mergeCell ref="J130:L130"/>
    <mergeCell ref="I118:I121"/>
    <mergeCell ref="A123:V123"/>
    <mergeCell ref="A102:V102"/>
    <mergeCell ref="J128:L128"/>
    <mergeCell ref="E109:E110"/>
    <mergeCell ref="F109:F110"/>
    <mergeCell ref="J116:L116"/>
    <mergeCell ref="U124:U128"/>
    <mergeCell ref="J122:L122"/>
    <mergeCell ref="L118:L121"/>
    <mergeCell ref="U108:U115"/>
    <mergeCell ref="U103:U105"/>
    <mergeCell ref="V103:V104"/>
    <mergeCell ref="D109:D110"/>
    <mergeCell ref="I124:I127"/>
    <mergeCell ref="R124:R127"/>
    <mergeCell ref="J124:J127"/>
    <mergeCell ref="R118:R120"/>
    <mergeCell ref="K124:K127"/>
  </mergeCells>
  <phoneticPr fontId="7" type="noConversion"/>
  <pageMargins left="0.25" right="0.25" top="0.75" bottom="0.75" header="0.3" footer="0.3"/>
  <pageSetup paperSize="9" scale="36" fitToHeight="0" orientation="landscape" r:id="rId1"/>
  <rowBreaks count="2" manualBreakCount="2">
    <brk id="49" max="21" man="1"/>
    <brk id="89" max="21" man="1"/>
  </rowBreaks>
  <colBreaks count="1" manualBreakCount="1">
    <brk id="20"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2020-09-03T05:32:45Z</dcterms:modified>
</cp:coreProperties>
</file>