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'расходы'!$8:$8</definedName>
    <definedName name="_xlnm.Print_Area" localSheetId="0">'расходы'!$A$1:$T$182</definedName>
  </definedNames>
  <calcPr fullCalcOnLoad="1"/>
</workbook>
</file>

<file path=xl/sharedStrings.xml><?xml version="1.0" encoding="utf-8"?>
<sst xmlns="http://schemas.openxmlformats.org/spreadsheetml/2006/main" count="833" uniqueCount="190">
  <si>
    <t>#Н/Д</t>
  </si>
  <si>
    <t xml:space="preserve">  Администрация Лузского городского поселения</t>
  </si>
  <si>
    <t>977</t>
  </si>
  <si>
    <t>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</si>
  <si>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</si>
  <si>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</si>
  <si>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</si>
  <si>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</si>
  <si>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</si>
  <si>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</si>
  <si>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 xml:space="preserve">              Глава Лузского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</si>
  <si>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</si>
  <si>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</si>
  <si>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</si>
  <si>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</si>
  <si>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</si>
  <si>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 xml:space="preserve">              Исполнительные органы местного самоуправления Лузского городского поселения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</si>
  <si>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</si>
  <si>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</si>
  <si>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</t>
  </si>
  <si>
    <t xml:space="preserve">              Осуществление отдельных функций по размещению муниципального заказа</t>
  </si>
  <si>
    <t xml:space="preserve">                Межбюджетные трансферты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</si>
  <si>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</si>
  <si>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</si>
  <si>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</si>
  <si>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 xml:space="preserve">              Бухгалтерия</t>
  </si>
  <si>
    <t xml:space="preserve">              Обслуживающий персонал</t>
  </si>
  <si>
    <t xml:space="preserve">              Исполнение судебных актов по обращению взыскания на средства бюджета Лузского городского поселения</t>
  </si>
  <si>
    <t xml:space="preserve">              Создание и деятельность в муниципальных образованиях административной(ых) комиссии(ий)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</si>
  <si>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</si>
  <si>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</si>
  <si>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</si>
  <si>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</si>
  <si>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 xml:space="preserve">            Мероприятия в установленной сфере деятельности</t>
  </si>
  <si>
    <t xml:space="preserve">              Организация работы и содержание пожарной охраны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</si>
  <si>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</si>
  <si>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</si>
  <si>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</si>
  <si>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</si>
  <si>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</si>
  <si>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 xml:space="preserve">              Межбюджетные трансферты в сфере дорожной деятельности-средства областного бюджета</t>
  </si>
  <si>
    <t xml:space="preserve">                Капитальные вложения в объекты государственной (муниципальной) собственности</t>
  </si>
  <si>
    <t xml:space="preserve">              Межбюджетные трансферты в сфере дорожной деятельности-средства фонда развития моногородов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</si>
  <si>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</si>
  <si>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 xml:space="preserve">              Межбюджетные трансферты в сфере дорожной деятельности -средства местного бюджета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</si>
  <si>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</si>
  <si>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 xml:space="preserve">              Мероприятия в сфере дорожной деятельности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</si>
  <si>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НКО "Фонд развития моногородов")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</si>
  <si>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</si>
  <si>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</si>
  <si>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</si>
  <si>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</si>
  <si>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</si>
  <si>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</si>
  <si>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 xml:space="preserve">          Мероприятия не вошедшие в подпрограммы, муниципальные целевые программы,ведомственные целевые программы</t>
  </si>
  <si>
    <t xml:space="preserve">              Ремонт муниципального жилого фонда</t>
  </si>
  <si>
    <t xml:space="preserve">      Коммунальное хозяйство</t>
  </si>
  <si>
    <t>0502</t>
  </si>
  <si>
    <t xml:space="preserve">              Поддержка коммунального хозяйства</t>
  </si>
  <si>
    <t xml:space="preserve">              Межбюджетные трансферты на поддержку коммунального хозяйства - средства областного бюджета</t>
  </si>
  <si>
    <t xml:space="preserve">      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</si>
  <si>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 xml:space="preserve">              Межбюджетные трансферты на поддержку коммунального хозяйства-средства местного бюджета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</si>
  <si>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</si>
  <si>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 xml:space="preserve">      Благоустройство</t>
  </si>
  <si>
    <t>0503</t>
  </si>
  <si>
    <t xml:space="preserve">              Уличное освещение</t>
  </si>
  <si>
    <t xml:space="preserve">              Содержание имущества</t>
  </si>
  <si>
    <t xml:space="preserve">              Инвестиционные программы и пректы развития общественной инфраструктуры муниципальных образований Кировской области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</si>
  <si>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</si>
  <si>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</si>
  <si>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</si>
  <si>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</si>
  <si>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  Муниципальная программа Лузского городского поселения "Комплексаная программа по охране окружающей среды и природопользования Лузского городского поселения"</t>
  </si>
  <si>
    <t xml:space="preserve">              Природоохранные мероприятия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</si>
  <si>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</si>
  <si>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</si>
  <si>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</si>
  <si>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</si>
  <si>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</si>
  <si>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</si>
  <si>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 xml:space="preserve">              Дворцы, дома и другие учреждения культуры</t>
  </si>
  <si>
    <t xml:space="preserve">              Муниципальные  библиотеки-общедоступный центр информации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</si>
  <si>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</si>
  <si>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</si>
  <si>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</si>
  <si>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</si>
  <si>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</si>
  <si>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 xml:space="preserve">              Учреждения в области физической культуры и массового спорта</t>
  </si>
  <si>
    <t xml:space="preserve">                Социальное обеспечение и иные выплаты населению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</si>
  <si>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</si>
  <si>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</si>
  <si>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</si>
  <si>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</si>
  <si>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</si>
  <si>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</si>
  <si>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</si>
  <si>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</si>
  <si>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</si>
  <si>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 xml:space="preserve">                Обслуживание государственного (муниципального) долга</t>
  </si>
  <si>
    <t>Всего расходов:</t>
  </si>
  <si>
    <t>Наименование</t>
  </si>
  <si>
    <t>Код главы</t>
  </si>
  <si>
    <t>Раздел, подраздел</t>
  </si>
  <si>
    <t>0107</t>
  </si>
  <si>
    <t>Межбюджетные трансферты (субсидия на выравнивание бюджетной обеспеченности)</t>
  </si>
  <si>
    <t>Иные бюджетные ассигнования</t>
  </si>
  <si>
    <t>уточненная роспись/план</t>
  </si>
  <si>
    <t>кассовый расход</t>
  </si>
  <si>
    <t>% исполнения</t>
  </si>
  <si>
    <t>Осуществление отдельных функций</t>
  </si>
  <si>
    <t xml:space="preserve">              Осуществление отдельных функций в области архитектуры и градостроительства</t>
  </si>
  <si>
    <t>Обеспечение проведения выборов и референдумов</t>
  </si>
  <si>
    <t>Иные межбюджетные трансферты</t>
  </si>
  <si>
    <t>Ц.ст.</t>
  </si>
  <si>
    <t>Расх.</t>
  </si>
  <si>
    <t>Ведомственная структура расходов бюджета Лузского городского поселения за 2016 год</t>
  </si>
  <si>
    <t>0000000000</t>
  </si>
  <si>
    <t>3200000000</t>
  </si>
  <si>
    <t>3200001000</t>
  </si>
  <si>
    <t>3200001040</t>
  </si>
  <si>
    <t>000</t>
  </si>
  <si>
    <t>100</t>
  </si>
  <si>
    <t>0100000000</t>
  </si>
  <si>
    <t>0100Я00000</t>
  </si>
  <si>
    <t>0100Я01000</t>
  </si>
  <si>
    <t>0100Я01030</t>
  </si>
  <si>
    <t>0100Я0103А</t>
  </si>
  <si>
    <t>200</t>
  </si>
  <si>
    <t>800</t>
  </si>
  <si>
    <t>0100Я21000</t>
  </si>
  <si>
    <t>0100Я21010</t>
  </si>
  <si>
    <t>500</t>
  </si>
  <si>
    <t>0100Я21020</t>
  </si>
  <si>
    <t>0100Я05020</t>
  </si>
  <si>
    <t>0100Я05000</t>
  </si>
  <si>
    <t>0100Я02000</t>
  </si>
  <si>
    <t>0100Я02020</t>
  </si>
  <si>
    <t>0100Я02030</t>
  </si>
  <si>
    <t>0100Я0203А</t>
  </si>
  <si>
    <t>0100Я13050</t>
  </si>
  <si>
    <t>0100Я16050</t>
  </si>
  <si>
    <t>0400000000</t>
  </si>
  <si>
    <t>0400Я00000</t>
  </si>
  <si>
    <t>0400Я04000</t>
  </si>
  <si>
    <t>0400Я04440</t>
  </si>
  <si>
    <t>0200000000</t>
  </si>
  <si>
    <t>0200Я04300</t>
  </si>
  <si>
    <t>0200Я15080</t>
  </si>
  <si>
    <t>0200Я15410</t>
  </si>
  <si>
    <t>400</t>
  </si>
  <si>
    <t>0200Я15420</t>
  </si>
  <si>
    <t>0200ЯS5080</t>
  </si>
  <si>
    <t>0200ЯS5410</t>
  </si>
  <si>
    <t>0200ЯS5420</t>
  </si>
  <si>
    <t>0200ЯS5170</t>
  </si>
  <si>
    <t>0800000000</t>
  </si>
  <si>
    <t>0800Я00000</t>
  </si>
  <si>
    <t>0800Я04000</t>
  </si>
  <si>
    <t>0800Я04440</t>
  </si>
  <si>
    <t>0800Я04450</t>
  </si>
  <si>
    <t>0800Я15440</t>
  </si>
  <si>
    <t>0800Я15450</t>
  </si>
  <si>
    <t>0800ЯS5440</t>
  </si>
  <si>
    <t>0800ЯS5450</t>
  </si>
  <si>
    <t>0400Я04400</t>
  </si>
  <si>
    <t>0400Я04410</t>
  </si>
  <si>
    <t>0400Я15170</t>
  </si>
  <si>
    <t>0500000000</t>
  </si>
  <si>
    <t>0500Я00000</t>
  </si>
  <si>
    <t>0500Я04000</t>
  </si>
  <si>
    <t>0500Я04050</t>
  </si>
  <si>
    <t xml:space="preserve">0500Я04050 </t>
  </si>
  <si>
    <t>0600000000</t>
  </si>
  <si>
    <t>0600Я00000</t>
  </si>
  <si>
    <t>0600Я02000</t>
  </si>
  <si>
    <t>0600Я02240</t>
  </si>
  <si>
    <t>0600Я0224А</t>
  </si>
  <si>
    <t>0600Я02260</t>
  </si>
  <si>
    <t>0600Я04090</t>
  </si>
  <si>
    <t>0600Я51440</t>
  </si>
  <si>
    <t>0600Я51460</t>
  </si>
  <si>
    <t>0700000000</t>
  </si>
  <si>
    <t>0700Я00000</t>
  </si>
  <si>
    <t>0700Я02000</t>
  </si>
  <si>
    <t>0700Я02360</t>
  </si>
  <si>
    <t>300</t>
  </si>
  <si>
    <t>0700Я0236А</t>
  </si>
  <si>
    <t>0100Я06000</t>
  </si>
  <si>
    <t>700</t>
  </si>
  <si>
    <t>Приложение №4 к решению администрации Лузского городского поселения от 25.07.2017г. № 93-331/1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</si>
</sst>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0" borderId="0">
      <alignment/>
      <protection/>
    </xf>
    <xf numFmtId="0" fontId="3" fillId="0" borderId="0">
      <alignment horizontal="center"/>
      <protection/>
    </xf>
    <xf numFmtId="0" fontId="23" fillId="0" borderId="0">
      <alignment horizontal="right"/>
      <protection/>
    </xf>
    <xf numFmtId="0" fontId="23" fillId="0" borderId="1">
      <alignment horizontal="center" vertical="center" wrapText="1"/>
      <protection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5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shrinkToFit="1"/>
    </xf>
    <xf numFmtId="4" fontId="4" fillId="23" borderId="1" xfId="0" applyNumberFormat="1" applyFont="1" applyFill="1" applyBorder="1" applyAlignment="1">
      <alignment horizontal="right" vertical="top" shrinkToFit="1"/>
    </xf>
    <xf numFmtId="4" fontId="4" fillId="7" borderId="1" xfId="0" applyNumberFormat="1" applyFont="1" applyFill="1" applyBorder="1" applyAlignment="1">
      <alignment horizontal="right" vertical="top" shrinkToFit="1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23" borderId="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0" fillId="2" borderId="0" xfId="0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164" fontId="4" fillId="23" borderId="11" xfId="0" applyNumberFormat="1" applyFont="1" applyFill="1" applyBorder="1" applyAlignment="1">
      <alignment horizontal="center" vertical="top" shrinkToFit="1"/>
    </xf>
    <xf numFmtId="4" fontId="2" fillId="23" borderId="1" xfId="0" applyNumberFormat="1" applyFont="1" applyFill="1" applyBorder="1" applyAlignment="1">
      <alignment horizontal="center" vertical="top" shrinkToFit="1"/>
    </xf>
    <xf numFmtId="164" fontId="2" fillId="23" borderId="1" xfId="0" applyNumberFormat="1" applyFont="1" applyFill="1" applyBorder="1" applyAlignment="1">
      <alignment horizontal="center" vertical="top" shrinkToFit="1"/>
    </xf>
    <xf numFmtId="4" fontId="2" fillId="7" borderId="1" xfId="0" applyNumberFormat="1" applyFont="1" applyFill="1" applyBorder="1" applyAlignment="1">
      <alignment horizontal="right" vertical="top" shrinkToFit="1"/>
    </xf>
    <xf numFmtId="4" fontId="2" fillId="23" borderId="1" xfId="0" applyNumberFormat="1" applyFont="1" applyFill="1" applyBorder="1" applyAlignment="1">
      <alignment horizontal="right" vertical="top" shrinkToFit="1"/>
    </xf>
    <xf numFmtId="4" fontId="2" fillId="23" borderId="11" xfId="0" applyNumberFormat="1" applyFont="1" applyFill="1" applyBorder="1" applyAlignment="1">
      <alignment horizontal="center" vertical="top" shrinkToFit="1"/>
    </xf>
    <xf numFmtId="165" fontId="2" fillId="23" borderId="1" xfId="0" applyNumberFormat="1" applyFont="1" applyFill="1" applyBorder="1" applyAlignment="1">
      <alignment horizontal="center" vertical="top" shrinkToFit="1"/>
    </xf>
    <xf numFmtId="164" fontId="2" fillId="23" borderId="11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25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164" fontId="2" fillId="23" borderId="13" xfId="0" applyNumberFormat="1" applyFont="1" applyFill="1" applyBorder="1" applyAlignment="1">
      <alignment horizontal="center" vertical="top" shrinkToFit="1"/>
    </xf>
    <xf numFmtId="4" fontId="2" fillId="7" borderId="13" xfId="0" applyNumberFormat="1" applyFont="1" applyFill="1" applyBorder="1" applyAlignment="1">
      <alignment horizontal="right" vertical="top" shrinkToFit="1"/>
    </xf>
    <xf numFmtId="4" fontId="2" fillId="23" borderId="13" xfId="0" applyNumberFormat="1" applyFont="1" applyFill="1" applyBorder="1" applyAlignment="1">
      <alignment horizontal="right" vertical="top" shrinkToFit="1"/>
    </xf>
    <xf numFmtId="4" fontId="2" fillId="23" borderId="14" xfId="0" applyNumberFormat="1" applyFont="1" applyFill="1" applyBorder="1" applyAlignment="1">
      <alignment horizontal="center" vertical="top" shrinkToFit="1"/>
    </xf>
    <xf numFmtId="2" fontId="0" fillId="2" borderId="15" xfId="0" applyNumberFormat="1" applyFont="1" applyFill="1" applyBorder="1" applyAlignment="1">
      <alignment horizontal="center"/>
    </xf>
    <xf numFmtId="164" fontId="4" fillId="23" borderId="12" xfId="0" applyNumberFormat="1" applyFont="1" applyFill="1" applyBorder="1" applyAlignment="1">
      <alignment horizontal="center" vertical="top" shrinkToFit="1"/>
    </xf>
    <xf numFmtId="0" fontId="0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23" fillId="0" borderId="0" xfId="33" applyNumberFormat="1" applyFont="1" applyAlignment="1" applyProtection="1">
      <alignment horizontal="right" vertical="top" wrapText="1"/>
      <protection/>
    </xf>
    <xf numFmtId="0" fontId="23" fillId="0" borderId="0" xfId="33" applyNumberFormat="1" applyAlignment="1" applyProtection="1">
      <alignment horizontal="right" vertical="top" wrapText="1"/>
      <protection/>
    </xf>
    <xf numFmtId="0" fontId="24" fillId="2" borderId="0" xfId="0" applyFont="1" applyFill="1" applyAlignment="1">
      <alignment horizontal="center"/>
    </xf>
    <xf numFmtId="0" fontId="23" fillId="0" borderId="0" xfId="35" applyNumberFormat="1" applyFont="1" applyAlignment="1" applyProtection="1">
      <alignment horizontal="right"/>
      <protection/>
    </xf>
    <xf numFmtId="0" fontId="23" fillId="0" borderId="0" xfId="35" applyNumberFormat="1" applyAlignment="1">
      <alignment horizontal="right"/>
      <protection/>
    </xf>
    <xf numFmtId="0" fontId="0" fillId="2" borderId="0" xfId="0" applyAlignment="1">
      <alignment/>
    </xf>
    <xf numFmtId="0" fontId="2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3" fillId="0" borderId="1" xfId="36" applyNumberFormat="1" applyProtection="1">
      <alignment horizontal="center" vertical="center" wrapText="1"/>
      <protection/>
    </xf>
    <xf numFmtId="0" fontId="23" fillId="0" borderId="1" xfId="36" applyNumberForma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5" xfId="34"/>
    <cellStyle name="xl26" xfId="35"/>
    <cellStyle name="xl2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3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5" sqref="A5:T5"/>
    </sheetView>
  </sheetViews>
  <sheetFormatPr defaultColWidth="9.140625" defaultRowHeight="12.75" outlineLevelRow="7"/>
  <cols>
    <col min="1" max="1" width="48.421875" style="0" customWidth="1"/>
    <col min="2" max="2" width="7.28125" style="0" customWidth="1"/>
    <col min="3" max="3" width="10.57421875" style="0" customWidth="1"/>
    <col min="4" max="5" width="12.140625" style="0" hidden="1" customWidth="1"/>
    <col min="6" max="6" width="12.7109375" style="0" hidden="1" customWidth="1"/>
    <col min="7" max="8" width="15.57421875" style="0" hidden="1" customWidth="1"/>
    <col min="9" max="9" width="10.140625" style="0" customWidth="1"/>
    <col min="10" max="10" width="8.421875" style="0" customWidth="1"/>
    <col min="11" max="11" width="12.00390625" style="12" customWidth="1"/>
    <col min="12" max="18" width="12.8515625" style="0" hidden="1" customWidth="1"/>
    <col min="19" max="19" width="11.140625" style="12" customWidth="1"/>
    <col min="20" max="20" width="8.421875" style="12" customWidth="1"/>
  </cols>
  <sheetData>
    <row r="1" spans="1:20" s="7" customFormat="1" ht="6.75" customHeight="1">
      <c r="A1" s="45"/>
      <c r="B1" s="45"/>
      <c r="C1" s="45"/>
      <c r="D1" s="45"/>
      <c r="E1" s="45"/>
      <c r="F1" s="1"/>
      <c r="G1" s="1"/>
      <c r="H1" s="1"/>
      <c r="I1" s="1"/>
      <c r="J1" s="1"/>
      <c r="K1" s="10"/>
      <c r="L1" s="1"/>
      <c r="M1" s="1"/>
      <c r="N1" s="1"/>
      <c r="O1" s="1"/>
      <c r="P1" s="1"/>
      <c r="Q1" s="1"/>
      <c r="S1" s="14"/>
      <c r="T1" s="14"/>
    </row>
    <row r="2" spans="1:20" s="7" customFormat="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S2" s="14"/>
      <c r="T2" s="14"/>
    </row>
    <row r="3" spans="1:20" s="7" customFormat="1" ht="0.75" customHeight="1">
      <c r="A3" s="9"/>
      <c r="B3" s="8"/>
      <c r="C3" s="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8"/>
      <c r="T3" s="18"/>
    </row>
    <row r="4" spans="1:20" s="7" customFormat="1" ht="69" customHeight="1">
      <c r="A4" s="9"/>
      <c r="B4" s="8"/>
      <c r="C4" s="8"/>
      <c r="D4" s="13"/>
      <c r="E4" s="13"/>
      <c r="F4" s="13"/>
      <c r="G4" s="13"/>
      <c r="H4" s="13"/>
      <c r="I4" s="13"/>
      <c r="J4" s="13"/>
      <c r="K4" s="48" t="s">
        <v>189</v>
      </c>
      <c r="L4" s="49"/>
      <c r="M4" s="49"/>
      <c r="N4" s="49"/>
      <c r="O4" s="49"/>
      <c r="P4" s="49"/>
      <c r="Q4" s="49"/>
      <c r="R4" s="49"/>
      <c r="S4" s="49"/>
      <c r="T4" s="18"/>
    </row>
    <row r="5" spans="1:20" s="7" customFormat="1" ht="18" customHeight="1">
      <c r="A5" s="50" t="s">
        <v>115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7" customFormat="1" ht="12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9"/>
      <c r="T6" s="19"/>
    </row>
    <row r="7" spans="1:34" s="7" customFormat="1" ht="12.7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</row>
    <row r="8" spans="1:20" ht="38.25">
      <c r="A8" s="2" t="s">
        <v>100</v>
      </c>
      <c r="B8" s="2" t="s">
        <v>101</v>
      </c>
      <c r="C8" s="2" t="s">
        <v>102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56" t="s">
        <v>113</v>
      </c>
      <c r="J8" s="56" t="s">
        <v>114</v>
      </c>
      <c r="K8" s="2" t="s">
        <v>106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15" t="s">
        <v>107</v>
      </c>
      <c r="T8" s="44" t="s">
        <v>108</v>
      </c>
    </row>
    <row r="9" spans="1:20" ht="15.75" customHeight="1">
      <c r="A9" s="3" t="s">
        <v>1</v>
      </c>
      <c r="B9" s="4" t="s">
        <v>2</v>
      </c>
      <c r="C9" s="4" t="s">
        <v>3</v>
      </c>
      <c r="D9" s="4"/>
      <c r="E9" s="4"/>
      <c r="F9" s="4"/>
      <c r="G9" s="4"/>
      <c r="H9" s="4"/>
      <c r="I9" s="57"/>
      <c r="J9" s="57"/>
      <c r="K9" s="11">
        <f>K10+K52+K58+K84+K124+K132+K152+K159+K171+0.4</f>
        <v>274230.84990000003</v>
      </c>
      <c r="L9" s="6">
        <v>265198093.83</v>
      </c>
      <c r="M9" s="6">
        <v>0</v>
      </c>
      <c r="N9" s="6">
        <v>265198093.83</v>
      </c>
      <c r="O9" s="6">
        <v>0</v>
      </c>
      <c r="P9" s="6">
        <v>265198093.83</v>
      </c>
      <c r="Q9" s="6">
        <v>0</v>
      </c>
      <c r="R9" s="5">
        <v>0</v>
      </c>
      <c r="S9" s="23">
        <v>94693.41</v>
      </c>
      <c r="T9" s="34">
        <f>S9/K9*100</f>
        <v>34.53054608353894</v>
      </c>
    </row>
    <row r="10" spans="1:20" ht="12.75" outlineLevel="1">
      <c r="A10" s="22" t="s">
        <v>4</v>
      </c>
      <c r="B10" s="4" t="s">
        <v>2</v>
      </c>
      <c r="C10" s="4" t="s">
        <v>5</v>
      </c>
      <c r="D10" s="4"/>
      <c r="E10" s="4"/>
      <c r="F10" s="4"/>
      <c r="G10" s="4"/>
      <c r="H10" s="4"/>
      <c r="I10" s="4" t="s">
        <v>116</v>
      </c>
      <c r="J10" s="4" t="s">
        <v>120</v>
      </c>
      <c r="K10" s="24">
        <f>K11+K16+K31+K34</f>
        <v>11305.92076</v>
      </c>
      <c r="L10" s="24" t="e">
        <f aca="true" t="shared" si="0" ref="L10:R10">L11+L16+L31+L34</f>
        <v>#REF!</v>
      </c>
      <c r="M10" s="24" t="e">
        <f t="shared" si="0"/>
        <v>#REF!</v>
      </c>
      <c r="N10" s="24" t="e">
        <f t="shared" si="0"/>
        <v>#REF!</v>
      </c>
      <c r="O10" s="24" t="e">
        <f t="shared" si="0"/>
        <v>#REF!</v>
      </c>
      <c r="P10" s="24" t="e">
        <f t="shared" si="0"/>
        <v>#REF!</v>
      </c>
      <c r="Q10" s="24" t="e">
        <f t="shared" si="0"/>
        <v>#REF!</v>
      </c>
      <c r="R10" s="24" t="e">
        <f t="shared" si="0"/>
        <v>#REF!</v>
      </c>
      <c r="S10" s="24">
        <f>S11+S16+S31+S34</f>
        <v>11231.47697</v>
      </c>
      <c r="T10" s="34">
        <f aca="true" t="shared" si="1" ref="T10:T73">S10/K10*100</f>
        <v>99.34155040018163</v>
      </c>
    </row>
    <row r="11" spans="1:20" ht="37.5" customHeight="1" outlineLevel="2">
      <c r="A11" s="22" t="s">
        <v>6</v>
      </c>
      <c r="B11" s="4" t="s">
        <v>2</v>
      </c>
      <c r="C11" s="4" t="s">
        <v>7</v>
      </c>
      <c r="D11" s="4"/>
      <c r="E11" s="4"/>
      <c r="F11" s="4"/>
      <c r="G11" s="4"/>
      <c r="H11" s="4"/>
      <c r="I11" s="4" t="s">
        <v>116</v>
      </c>
      <c r="J11" s="4" t="s">
        <v>120</v>
      </c>
      <c r="K11" s="25">
        <f>K12</f>
        <v>674.2</v>
      </c>
      <c r="L11" s="26">
        <v>726200</v>
      </c>
      <c r="M11" s="26">
        <v>0</v>
      </c>
      <c r="N11" s="26">
        <v>726200</v>
      </c>
      <c r="O11" s="26">
        <v>0</v>
      </c>
      <c r="P11" s="26">
        <v>726200</v>
      </c>
      <c r="Q11" s="26">
        <v>0</v>
      </c>
      <c r="R11" s="27">
        <v>0</v>
      </c>
      <c r="S11" s="28">
        <v>674.2</v>
      </c>
      <c r="T11" s="34">
        <f t="shared" si="1"/>
        <v>100</v>
      </c>
    </row>
    <row r="12" spans="1:20" ht="25.5" outlineLevel="3">
      <c r="A12" s="22" t="s">
        <v>8</v>
      </c>
      <c r="B12" s="4" t="s">
        <v>2</v>
      </c>
      <c r="C12" s="4" t="s">
        <v>7</v>
      </c>
      <c r="D12" s="4"/>
      <c r="E12" s="4"/>
      <c r="F12" s="4"/>
      <c r="G12" s="4"/>
      <c r="H12" s="4"/>
      <c r="I12" s="4" t="s">
        <v>117</v>
      </c>
      <c r="J12" s="4" t="s">
        <v>120</v>
      </c>
      <c r="K12" s="25">
        <f>K13</f>
        <v>674.2</v>
      </c>
      <c r="L12" s="26">
        <v>726200</v>
      </c>
      <c r="M12" s="26">
        <v>0</v>
      </c>
      <c r="N12" s="26">
        <v>726200</v>
      </c>
      <c r="O12" s="26">
        <v>0</v>
      </c>
      <c r="P12" s="26">
        <v>726200</v>
      </c>
      <c r="Q12" s="26">
        <v>0</v>
      </c>
      <c r="R12" s="27">
        <v>0</v>
      </c>
      <c r="S12" s="28">
        <v>674.2</v>
      </c>
      <c r="T12" s="34">
        <f t="shared" si="1"/>
        <v>100</v>
      </c>
    </row>
    <row r="13" spans="1:20" ht="38.25" outlineLevel="5">
      <c r="A13" s="22" t="s">
        <v>9</v>
      </c>
      <c r="B13" s="4" t="s">
        <v>2</v>
      </c>
      <c r="C13" s="4" t="s">
        <v>7</v>
      </c>
      <c r="D13" s="4"/>
      <c r="E13" s="4"/>
      <c r="F13" s="4"/>
      <c r="G13" s="4"/>
      <c r="H13" s="4"/>
      <c r="I13" s="4" t="s">
        <v>118</v>
      </c>
      <c r="J13" s="4" t="s">
        <v>120</v>
      </c>
      <c r="K13" s="25">
        <f>K14</f>
        <v>674.2</v>
      </c>
      <c r="L13" s="26">
        <v>726200</v>
      </c>
      <c r="M13" s="26">
        <v>0</v>
      </c>
      <c r="N13" s="26">
        <v>726200</v>
      </c>
      <c r="O13" s="26">
        <v>0</v>
      </c>
      <c r="P13" s="26">
        <v>726200</v>
      </c>
      <c r="Q13" s="26">
        <v>0</v>
      </c>
      <c r="R13" s="27">
        <v>0</v>
      </c>
      <c r="S13" s="28">
        <v>674.2</v>
      </c>
      <c r="T13" s="34">
        <f t="shared" si="1"/>
        <v>100</v>
      </c>
    </row>
    <row r="14" spans="1:20" ht="12.75" outlineLevel="6">
      <c r="A14" s="22" t="s">
        <v>10</v>
      </c>
      <c r="B14" s="4" t="s">
        <v>2</v>
      </c>
      <c r="C14" s="4" t="s">
        <v>7</v>
      </c>
      <c r="D14" s="4"/>
      <c r="E14" s="4"/>
      <c r="F14" s="4"/>
      <c r="G14" s="4"/>
      <c r="H14" s="4"/>
      <c r="I14" s="4" t="s">
        <v>119</v>
      </c>
      <c r="J14" s="4" t="s">
        <v>120</v>
      </c>
      <c r="K14" s="25">
        <f>K15</f>
        <v>674.2</v>
      </c>
      <c r="L14" s="26">
        <v>726200</v>
      </c>
      <c r="M14" s="26">
        <v>0</v>
      </c>
      <c r="N14" s="26">
        <v>726200</v>
      </c>
      <c r="O14" s="26">
        <v>0</v>
      </c>
      <c r="P14" s="26">
        <v>726200</v>
      </c>
      <c r="Q14" s="26">
        <v>0</v>
      </c>
      <c r="R14" s="27">
        <v>0</v>
      </c>
      <c r="S14" s="28">
        <v>674.2</v>
      </c>
      <c r="T14" s="34">
        <f t="shared" si="1"/>
        <v>100</v>
      </c>
    </row>
    <row r="15" spans="1:20" ht="65.25" customHeight="1" outlineLevel="7">
      <c r="A15" s="22" t="s">
        <v>11</v>
      </c>
      <c r="B15" s="4" t="s">
        <v>2</v>
      </c>
      <c r="C15" s="4" t="s">
        <v>7</v>
      </c>
      <c r="D15" s="4"/>
      <c r="E15" s="4"/>
      <c r="F15" s="4"/>
      <c r="G15" s="4"/>
      <c r="H15" s="4"/>
      <c r="I15" s="4" t="s">
        <v>119</v>
      </c>
      <c r="J15" s="4" t="s">
        <v>121</v>
      </c>
      <c r="K15" s="25">
        <f>726.2-150-60+128+30</f>
        <v>674.2</v>
      </c>
      <c r="L15" s="26">
        <v>726200</v>
      </c>
      <c r="M15" s="26">
        <v>0</v>
      </c>
      <c r="N15" s="26">
        <v>726200</v>
      </c>
      <c r="O15" s="26">
        <v>0</v>
      </c>
      <c r="P15" s="26">
        <v>726200</v>
      </c>
      <c r="Q15" s="26">
        <v>0</v>
      </c>
      <c r="R15" s="27">
        <v>0</v>
      </c>
      <c r="S15" s="28">
        <v>674.2</v>
      </c>
      <c r="T15" s="34">
        <f t="shared" si="1"/>
        <v>100</v>
      </c>
    </row>
    <row r="16" spans="1:20" ht="51" outlineLevel="2">
      <c r="A16" s="22" t="s">
        <v>12</v>
      </c>
      <c r="B16" s="4" t="s">
        <v>2</v>
      </c>
      <c r="C16" s="4" t="s">
        <v>13</v>
      </c>
      <c r="D16" s="4"/>
      <c r="E16" s="4"/>
      <c r="F16" s="4"/>
      <c r="G16" s="4"/>
      <c r="H16" s="4"/>
      <c r="I16" s="4" t="s">
        <v>116</v>
      </c>
      <c r="J16" s="4" t="s">
        <v>120</v>
      </c>
      <c r="K16" s="25">
        <f>K17</f>
        <v>5427.906660000001</v>
      </c>
      <c r="L16" s="26">
        <v>5915664.06</v>
      </c>
      <c r="M16" s="26">
        <v>0</v>
      </c>
      <c r="N16" s="26">
        <v>5915664.06</v>
      </c>
      <c r="O16" s="26">
        <v>0</v>
      </c>
      <c r="P16" s="26">
        <v>5915664.06</v>
      </c>
      <c r="Q16" s="26">
        <v>0</v>
      </c>
      <c r="R16" s="27">
        <v>0</v>
      </c>
      <c r="S16" s="28">
        <v>5357.5</v>
      </c>
      <c r="T16" s="34">
        <f t="shared" si="1"/>
        <v>98.70287636817984</v>
      </c>
    </row>
    <row r="17" spans="1:20" ht="39" customHeight="1" outlineLevel="3">
      <c r="A17" s="22" t="s">
        <v>14</v>
      </c>
      <c r="B17" s="4" t="s">
        <v>2</v>
      </c>
      <c r="C17" s="4" t="s">
        <v>13</v>
      </c>
      <c r="D17" s="4"/>
      <c r="E17" s="4"/>
      <c r="F17" s="4"/>
      <c r="G17" s="4"/>
      <c r="H17" s="4"/>
      <c r="I17" s="4" t="s">
        <v>122</v>
      </c>
      <c r="J17" s="4" t="s">
        <v>120</v>
      </c>
      <c r="K17" s="25">
        <f>K18</f>
        <v>5427.906660000001</v>
      </c>
      <c r="L17" s="26">
        <v>5915664.06</v>
      </c>
      <c r="M17" s="26">
        <v>0</v>
      </c>
      <c r="N17" s="26">
        <v>5915664.06</v>
      </c>
      <c r="O17" s="26">
        <v>0</v>
      </c>
      <c r="P17" s="26">
        <v>5915664.06</v>
      </c>
      <c r="Q17" s="26">
        <v>0</v>
      </c>
      <c r="R17" s="27">
        <v>0</v>
      </c>
      <c r="S17" s="28">
        <v>5357.5</v>
      </c>
      <c r="T17" s="34">
        <f t="shared" si="1"/>
        <v>98.70287636817984</v>
      </c>
    </row>
    <row r="18" spans="1:20" ht="38.25" outlineLevel="4">
      <c r="A18" s="22" t="s">
        <v>15</v>
      </c>
      <c r="B18" s="4" t="s">
        <v>2</v>
      </c>
      <c r="C18" s="4" t="s">
        <v>13</v>
      </c>
      <c r="D18" s="4"/>
      <c r="E18" s="4"/>
      <c r="F18" s="4"/>
      <c r="G18" s="4"/>
      <c r="H18" s="4"/>
      <c r="I18" s="4" t="s">
        <v>123</v>
      </c>
      <c r="J18" s="4" t="s">
        <v>120</v>
      </c>
      <c r="K18" s="25">
        <f>K19+K26</f>
        <v>5427.906660000001</v>
      </c>
      <c r="L18" s="26">
        <v>5915664.06</v>
      </c>
      <c r="M18" s="26">
        <v>0</v>
      </c>
      <c r="N18" s="26">
        <v>5915664.06</v>
      </c>
      <c r="O18" s="26">
        <v>0</v>
      </c>
      <c r="P18" s="26">
        <v>5915664.06</v>
      </c>
      <c r="Q18" s="26">
        <v>0</v>
      </c>
      <c r="R18" s="27">
        <v>0</v>
      </c>
      <c r="S18" s="28">
        <v>5357.5</v>
      </c>
      <c r="T18" s="34">
        <f t="shared" si="1"/>
        <v>98.70287636817984</v>
      </c>
    </row>
    <row r="19" spans="1:20" ht="38.25" outlineLevel="5">
      <c r="A19" s="22" t="s">
        <v>9</v>
      </c>
      <c r="B19" s="4" t="s">
        <v>2</v>
      </c>
      <c r="C19" s="4" t="s">
        <v>13</v>
      </c>
      <c r="D19" s="4"/>
      <c r="E19" s="4"/>
      <c r="F19" s="4"/>
      <c r="G19" s="4"/>
      <c r="H19" s="4"/>
      <c r="I19" s="4" t="s">
        <v>124</v>
      </c>
      <c r="J19" s="4" t="s">
        <v>120</v>
      </c>
      <c r="K19" s="25">
        <f>K20+K22</f>
        <v>5402.906660000001</v>
      </c>
      <c r="L19" s="25">
        <f aca="true" t="shared" si="2" ref="L19:S19">L20+L22</f>
        <v>5895664.0600000005</v>
      </c>
      <c r="M19" s="25">
        <f t="shared" si="2"/>
        <v>0</v>
      </c>
      <c r="N19" s="25">
        <f t="shared" si="2"/>
        <v>5895664.0600000005</v>
      </c>
      <c r="O19" s="25">
        <f t="shared" si="2"/>
        <v>0</v>
      </c>
      <c r="P19" s="25">
        <f t="shared" si="2"/>
        <v>5895664.0600000005</v>
      </c>
      <c r="Q19" s="25">
        <f t="shared" si="2"/>
        <v>0</v>
      </c>
      <c r="R19" s="25">
        <f t="shared" si="2"/>
        <v>0</v>
      </c>
      <c r="S19" s="25">
        <f t="shared" si="2"/>
        <v>5332.5199999999995</v>
      </c>
      <c r="T19" s="34">
        <f t="shared" si="1"/>
        <v>98.69724456798221</v>
      </c>
    </row>
    <row r="20" spans="1:20" ht="25.5" outlineLevel="6">
      <c r="A20" s="22" t="s">
        <v>16</v>
      </c>
      <c r="B20" s="4" t="s">
        <v>2</v>
      </c>
      <c r="C20" s="4" t="s">
        <v>13</v>
      </c>
      <c r="D20" s="4"/>
      <c r="E20" s="4"/>
      <c r="F20" s="4"/>
      <c r="G20" s="4"/>
      <c r="H20" s="4"/>
      <c r="I20" s="4" t="s">
        <v>125</v>
      </c>
      <c r="J20" s="4" t="s">
        <v>120</v>
      </c>
      <c r="K20" s="25">
        <f>K21+K24+K25</f>
        <v>5391.33766</v>
      </c>
      <c r="L20" s="25">
        <f aca="true" t="shared" si="3" ref="L20:S20">L21+L24+L25</f>
        <v>5895664.0600000005</v>
      </c>
      <c r="M20" s="25">
        <f t="shared" si="3"/>
        <v>0</v>
      </c>
      <c r="N20" s="25">
        <f t="shared" si="3"/>
        <v>5895664.0600000005</v>
      </c>
      <c r="O20" s="25">
        <f t="shared" si="3"/>
        <v>0</v>
      </c>
      <c r="P20" s="25">
        <f t="shared" si="3"/>
        <v>5895664.0600000005</v>
      </c>
      <c r="Q20" s="25">
        <f t="shared" si="3"/>
        <v>0</v>
      </c>
      <c r="R20" s="25">
        <f t="shared" si="3"/>
        <v>0</v>
      </c>
      <c r="S20" s="25">
        <f t="shared" si="3"/>
        <v>5320.919999999999</v>
      </c>
      <c r="T20" s="34">
        <f t="shared" si="1"/>
        <v>98.69387405425464</v>
      </c>
    </row>
    <row r="21" spans="1:20" ht="64.5" customHeight="1" outlineLevel="7">
      <c r="A21" s="22" t="s">
        <v>11</v>
      </c>
      <c r="B21" s="4" t="s">
        <v>2</v>
      </c>
      <c r="C21" s="4" t="s">
        <v>13</v>
      </c>
      <c r="D21" s="4"/>
      <c r="E21" s="4"/>
      <c r="F21" s="4"/>
      <c r="G21" s="4"/>
      <c r="H21" s="4"/>
      <c r="I21" s="4" t="s">
        <v>125</v>
      </c>
      <c r="J21" s="4" t="s">
        <v>121</v>
      </c>
      <c r="K21" s="25">
        <f>5094.56141-23.5-150-110-55+10</f>
        <v>4766.06141</v>
      </c>
      <c r="L21" s="26">
        <v>5094571.41</v>
      </c>
      <c r="M21" s="26">
        <v>0</v>
      </c>
      <c r="N21" s="26">
        <v>5094571.41</v>
      </c>
      <c r="O21" s="26">
        <v>0</v>
      </c>
      <c r="P21" s="26">
        <v>5094571.41</v>
      </c>
      <c r="Q21" s="26">
        <v>0</v>
      </c>
      <c r="R21" s="27">
        <v>0</v>
      </c>
      <c r="S21" s="28">
        <v>4758.16</v>
      </c>
      <c r="T21" s="34">
        <f t="shared" si="1"/>
        <v>99.83421510299003</v>
      </c>
    </row>
    <row r="22" spans="1:20" ht="63" customHeight="1" outlineLevel="7">
      <c r="A22" s="22" t="s">
        <v>11</v>
      </c>
      <c r="B22" s="4" t="s">
        <v>2</v>
      </c>
      <c r="C22" s="4" t="s">
        <v>13</v>
      </c>
      <c r="D22" s="4"/>
      <c r="E22" s="4"/>
      <c r="F22" s="4"/>
      <c r="G22" s="4"/>
      <c r="H22" s="4"/>
      <c r="I22" s="4" t="s">
        <v>126</v>
      </c>
      <c r="J22" s="4" t="s">
        <v>120</v>
      </c>
      <c r="K22" s="25">
        <f>K23</f>
        <v>11.569</v>
      </c>
      <c r="L22" s="25">
        <f aca="true" t="shared" si="4" ref="L22:S22">L23</f>
        <v>0</v>
      </c>
      <c r="M22" s="25">
        <f t="shared" si="4"/>
        <v>0</v>
      </c>
      <c r="N22" s="25">
        <f t="shared" si="4"/>
        <v>0</v>
      </c>
      <c r="O22" s="25">
        <f t="shared" si="4"/>
        <v>0</v>
      </c>
      <c r="P22" s="25">
        <f t="shared" si="4"/>
        <v>0</v>
      </c>
      <c r="Q22" s="25">
        <f t="shared" si="4"/>
        <v>0</v>
      </c>
      <c r="R22" s="25">
        <f t="shared" si="4"/>
        <v>0</v>
      </c>
      <c r="S22" s="25">
        <f t="shared" si="4"/>
        <v>11.6</v>
      </c>
      <c r="T22" s="34">
        <f t="shared" si="1"/>
        <v>100.26795747255596</v>
      </c>
    </row>
    <row r="23" spans="1:20" ht="27.75" customHeight="1" outlineLevel="7">
      <c r="A23" s="20" t="s">
        <v>104</v>
      </c>
      <c r="B23" s="4" t="s">
        <v>2</v>
      </c>
      <c r="C23" s="4" t="s">
        <v>13</v>
      </c>
      <c r="D23" s="4"/>
      <c r="E23" s="4"/>
      <c r="F23" s="4"/>
      <c r="G23" s="4"/>
      <c r="H23" s="4"/>
      <c r="I23" s="4" t="s">
        <v>126</v>
      </c>
      <c r="J23" s="4" t="s">
        <v>121</v>
      </c>
      <c r="K23" s="25">
        <v>11.569</v>
      </c>
      <c r="L23" s="26"/>
      <c r="M23" s="26"/>
      <c r="N23" s="26"/>
      <c r="O23" s="26"/>
      <c r="P23" s="26"/>
      <c r="Q23" s="26"/>
      <c r="R23" s="27"/>
      <c r="S23" s="28">
        <v>11.6</v>
      </c>
      <c r="T23" s="34">
        <f t="shared" si="1"/>
        <v>100.26795747255596</v>
      </c>
    </row>
    <row r="24" spans="1:20" ht="26.25" customHeight="1" outlineLevel="7">
      <c r="A24" s="22" t="s">
        <v>17</v>
      </c>
      <c r="B24" s="4" t="s">
        <v>2</v>
      </c>
      <c r="C24" s="4" t="s">
        <v>13</v>
      </c>
      <c r="D24" s="4"/>
      <c r="E24" s="4"/>
      <c r="F24" s="4"/>
      <c r="G24" s="4"/>
      <c r="H24" s="4"/>
      <c r="I24" s="4" t="s">
        <v>125</v>
      </c>
      <c r="J24" s="4" t="s">
        <v>127</v>
      </c>
      <c r="K24" s="25">
        <f>634.5+13.37158-1+1.90347-10-46-9-1.72343-17.4175-7.29678+42.74815+20+3.5+8.54389-12.1-9.76229+12.80393</f>
        <v>623.07102</v>
      </c>
      <c r="L24" s="26">
        <v>801000</v>
      </c>
      <c r="M24" s="26">
        <v>0</v>
      </c>
      <c r="N24" s="26">
        <v>801000</v>
      </c>
      <c r="O24" s="26">
        <v>0</v>
      </c>
      <c r="P24" s="26">
        <v>801000</v>
      </c>
      <c r="Q24" s="26">
        <v>0</v>
      </c>
      <c r="R24" s="27">
        <v>0</v>
      </c>
      <c r="S24" s="28">
        <v>560.56</v>
      </c>
      <c r="T24" s="34">
        <f t="shared" si="1"/>
        <v>89.96727210968662</v>
      </c>
    </row>
    <row r="25" spans="1:20" ht="12.75" outlineLevel="7">
      <c r="A25" s="22" t="s">
        <v>18</v>
      </c>
      <c r="B25" s="4" t="s">
        <v>2</v>
      </c>
      <c r="C25" s="4" t="s">
        <v>13</v>
      </c>
      <c r="D25" s="4"/>
      <c r="E25" s="4"/>
      <c r="F25" s="4"/>
      <c r="G25" s="4"/>
      <c r="H25" s="4"/>
      <c r="I25" s="4" t="s">
        <v>125</v>
      </c>
      <c r="J25" s="4" t="s">
        <v>128</v>
      </c>
      <c r="K25" s="25">
        <v>2.20523</v>
      </c>
      <c r="L25" s="26">
        <v>92.65</v>
      </c>
      <c r="M25" s="26">
        <v>0</v>
      </c>
      <c r="N25" s="26">
        <v>92.65</v>
      </c>
      <c r="O25" s="26">
        <v>0</v>
      </c>
      <c r="P25" s="26">
        <v>92.65</v>
      </c>
      <c r="Q25" s="26">
        <v>0</v>
      </c>
      <c r="R25" s="27">
        <v>0</v>
      </c>
      <c r="S25" s="28">
        <v>2.2</v>
      </c>
      <c r="T25" s="34">
        <f t="shared" si="1"/>
        <v>99.76283652952301</v>
      </c>
    </row>
    <row r="26" spans="1:20" ht="12.75" outlineLevel="5">
      <c r="A26" s="20" t="s">
        <v>109</v>
      </c>
      <c r="B26" s="4" t="s">
        <v>2</v>
      </c>
      <c r="C26" s="4" t="s">
        <v>13</v>
      </c>
      <c r="D26" s="4"/>
      <c r="E26" s="4"/>
      <c r="F26" s="4"/>
      <c r="G26" s="4"/>
      <c r="H26" s="4"/>
      <c r="I26" s="4" t="s">
        <v>129</v>
      </c>
      <c r="J26" s="4" t="s">
        <v>120</v>
      </c>
      <c r="K26" s="25">
        <f>K27+K30</f>
        <v>25</v>
      </c>
      <c r="L26" s="25">
        <f aca="true" t="shared" si="5" ref="L26:S26">L27+L30</f>
        <v>20000</v>
      </c>
      <c r="M26" s="25">
        <f t="shared" si="5"/>
        <v>0</v>
      </c>
      <c r="N26" s="25">
        <f t="shared" si="5"/>
        <v>20000</v>
      </c>
      <c r="O26" s="25">
        <f t="shared" si="5"/>
        <v>0</v>
      </c>
      <c r="P26" s="25">
        <f t="shared" si="5"/>
        <v>20000</v>
      </c>
      <c r="Q26" s="25">
        <f t="shared" si="5"/>
        <v>0</v>
      </c>
      <c r="R26" s="25">
        <f t="shared" si="5"/>
        <v>0</v>
      </c>
      <c r="S26" s="25">
        <f t="shared" si="5"/>
        <v>25</v>
      </c>
      <c r="T26" s="34">
        <f t="shared" si="1"/>
        <v>100</v>
      </c>
    </row>
    <row r="27" spans="1:20" ht="27" customHeight="1" outlineLevel="6">
      <c r="A27" s="22" t="s">
        <v>20</v>
      </c>
      <c r="B27" s="4" t="s">
        <v>2</v>
      </c>
      <c r="C27" s="4" t="s">
        <v>13</v>
      </c>
      <c r="D27" s="4"/>
      <c r="E27" s="4"/>
      <c r="F27" s="4"/>
      <c r="G27" s="4"/>
      <c r="H27" s="4"/>
      <c r="I27" s="4" t="s">
        <v>130</v>
      </c>
      <c r="J27" s="4" t="s">
        <v>120</v>
      </c>
      <c r="K27" s="25">
        <v>5</v>
      </c>
      <c r="L27" s="26">
        <v>20000</v>
      </c>
      <c r="M27" s="26">
        <v>0</v>
      </c>
      <c r="N27" s="26">
        <v>20000</v>
      </c>
      <c r="O27" s="26">
        <v>0</v>
      </c>
      <c r="P27" s="26">
        <v>20000</v>
      </c>
      <c r="Q27" s="26">
        <v>0</v>
      </c>
      <c r="R27" s="27">
        <v>0</v>
      </c>
      <c r="S27" s="28">
        <v>5</v>
      </c>
      <c r="T27" s="34">
        <f t="shared" si="1"/>
        <v>100</v>
      </c>
    </row>
    <row r="28" spans="1:20" ht="12.75" outlineLevel="7">
      <c r="A28" s="22" t="s">
        <v>21</v>
      </c>
      <c r="B28" s="4" t="s">
        <v>2</v>
      </c>
      <c r="C28" s="4" t="s">
        <v>13</v>
      </c>
      <c r="D28" s="4"/>
      <c r="E28" s="4"/>
      <c r="F28" s="4"/>
      <c r="G28" s="4"/>
      <c r="H28" s="4"/>
      <c r="I28" s="4" t="s">
        <v>130</v>
      </c>
      <c r="J28" s="4" t="s">
        <v>131</v>
      </c>
      <c r="K28" s="25">
        <v>5</v>
      </c>
      <c r="L28" s="26">
        <v>20000</v>
      </c>
      <c r="M28" s="26">
        <v>0</v>
      </c>
      <c r="N28" s="26">
        <v>20000</v>
      </c>
      <c r="O28" s="26">
        <v>0</v>
      </c>
      <c r="P28" s="26">
        <v>20000</v>
      </c>
      <c r="Q28" s="26">
        <v>0</v>
      </c>
      <c r="R28" s="27">
        <v>0</v>
      </c>
      <c r="S28" s="28">
        <v>5</v>
      </c>
      <c r="T28" s="34">
        <f t="shared" si="1"/>
        <v>100</v>
      </c>
    </row>
    <row r="29" spans="1:20" ht="25.5" outlineLevel="7">
      <c r="A29" s="22" t="s">
        <v>110</v>
      </c>
      <c r="B29" s="4" t="s">
        <v>2</v>
      </c>
      <c r="C29" s="4" t="s">
        <v>13</v>
      </c>
      <c r="D29" s="4"/>
      <c r="E29" s="4"/>
      <c r="F29" s="4"/>
      <c r="G29" s="4"/>
      <c r="H29" s="4"/>
      <c r="I29" s="4" t="s">
        <v>132</v>
      </c>
      <c r="J29" s="4" t="s">
        <v>120</v>
      </c>
      <c r="K29" s="25">
        <v>20</v>
      </c>
      <c r="L29" s="26"/>
      <c r="M29" s="26"/>
      <c r="N29" s="26"/>
      <c r="O29" s="26"/>
      <c r="P29" s="26"/>
      <c r="Q29" s="26"/>
      <c r="R29" s="27"/>
      <c r="S29" s="28">
        <v>20</v>
      </c>
      <c r="T29" s="34">
        <f t="shared" si="1"/>
        <v>100</v>
      </c>
    </row>
    <row r="30" spans="1:20" ht="12.75" outlineLevel="7">
      <c r="A30" s="22" t="s">
        <v>21</v>
      </c>
      <c r="B30" s="4" t="s">
        <v>2</v>
      </c>
      <c r="C30" s="4" t="s">
        <v>13</v>
      </c>
      <c r="D30" s="4"/>
      <c r="E30" s="4"/>
      <c r="F30" s="4"/>
      <c r="G30" s="4"/>
      <c r="H30" s="4"/>
      <c r="I30" s="4" t="s">
        <v>132</v>
      </c>
      <c r="J30" s="4" t="s">
        <v>131</v>
      </c>
      <c r="K30" s="25">
        <v>20</v>
      </c>
      <c r="L30" s="26"/>
      <c r="M30" s="26"/>
      <c r="N30" s="26"/>
      <c r="O30" s="26"/>
      <c r="P30" s="26"/>
      <c r="Q30" s="26"/>
      <c r="R30" s="27"/>
      <c r="S30" s="28">
        <v>20</v>
      </c>
      <c r="T30" s="34">
        <f t="shared" si="1"/>
        <v>100</v>
      </c>
    </row>
    <row r="31" spans="1:20" ht="16.5" customHeight="1" outlineLevel="7">
      <c r="A31" s="20" t="s">
        <v>111</v>
      </c>
      <c r="B31" s="4" t="s">
        <v>2</v>
      </c>
      <c r="C31" s="4" t="s">
        <v>103</v>
      </c>
      <c r="D31" s="4"/>
      <c r="E31" s="4"/>
      <c r="F31" s="4"/>
      <c r="G31" s="4"/>
      <c r="H31" s="4"/>
      <c r="I31" s="4" t="s">
        <v>134</v>
      </c>
      <c r="J31" s="4" t="s">
        <v>120</v>
      </c>
      <c r="K31" s="25">
        <f>K33</f>
        <v>200</v>
      </c>
      <c r="L31" s="25">
        <f aca="true" t="shared" si="6" ref="L31:S31">L33</f>
        <v>0</v>
      </c>
      <c r="M31" s="25">
        <f t="shared" si="6"/>
        <v>0</v>
      </c>
      <c r="N31" s="25">
        <f t="shared" si="6"/>
        <v>0</v>
      </c>
      <c r="O31" s="25">
        <f t="shared" si="6"/>
        <v>0</v>
      </c>
      <c r="P31" s="25">
        <f t="shared" si="6"/>
        <v>0</v>
      </c>
      <c r="Q31" s="25">
        <f t="shared" si="6"/>
        <v>0</v>
      </c>
      <c r="R31" s="25">
        <f t="shared" si="6"/>
        <v>0</v>
      </c>
      <c r="S31" s="25">
        <f t="shared" si="6"/>
        <v>200</v>
      </c>
      <c r="T31" s="34">
        <f t="shared" si="1"/>
        <v>100</v>
      </c>
    </row>
    <row r="32" spans="1:20" ht="39.75" customHeight="1" outlineLevel="7">
      <c r="A32" s="22" t="s">
        <v>15</v>
      </c>
      <c r="B32" s="4" t="s">
        <v>2</v>
      </c>
      <c r="C32" s="4" t="s">
        <v>103</v>
      </c>
      <c r="D32" s="4"/>
      <c r="E32" s="4"/>
      <c r="F32" s="4"/>
      <c r="G32" s="4"/>
      <c r="H32" s="4"/>
      <c r="I32" s="4" t="s">
        <v>133</v>
      </c>
      <c r="J32" s="4" t="s">
        <v>120</v>
      </c>
      <c r="K32" s="25">
        <v>200</v>
      </c>
      <c r="L32" s="25"/>
      <c r="M32" s="25"/>
      <c r="N32" s="25"/>
      <c r="O32" s="25"/>
      <c r="P32" s="25"/>
      <c r="Q32" s="25"/>
      <c r="R32" s="25"/>
      <c r="S32" s="30">
        <v>200</v>
      </c>
      <c r="T32" s="34">
        <f t="shared" si="1"/>
        <v>100</v>
      </c>
    </row>
    <row r="33" spans="1:20" ht="12.75" outlineLevel="7">
      <c r="A33" s="20" t="s">
        <v>112</v>
      </c>
      <c r="B33" s="4" t="s">
        <v>2</v>
      </c>
      <c r="C33" s="4" t="s">
        <v>103</v>
      </c>
      <c r="D33" s="4"/>
      <c r="E33" s="4"/>
      <c r="F33" s="4"/>
      <c r="G33" s="4"/>
      <c r="H33" s="4"/>
      <c r="I33" s="4" t="s">
        <v>133</v>
      </c>
      <c r="J33" s="4" t="s">
        <v>131</v>
      </c>
      <c r="K33" s="25">
        <v>200</v>
      </c>
      <c r="L33" s="26"/>
      <c r="M33" s="26"/>
      <c r="N33" s="26"/>
      <c r="O33" s="26"/>
      <c r="P33" s="26"/>
      <c r="Q33" s="26"/>
      <c r="R33" s="27"/>
      <c r="S33" s="28">
        <v>200</v>
      </c>
      <c r="T33" s="34">
        <f t="shared" si="1"/>
        <v>100</v>
      </c>
    </row>
    <row r="34" spans="1:20" ht="12.75" outlineLevel="2">
      <c r="A34" s="22" t="s">
        <v>22</v>
      </c>
      <c r="B34" s="4" t="s">
        <v>2</v>
      </c>
      <c r="C34" s="4" t="s">
        <v>23</v>
      </c>
      <c r="D34" s="4"/>
      <c r="E34" s="4"/>
      <c r="F34" s="4"/>
      <c r="G34" s="4"/>
      <c r="H34" s="4"/>
      <c r="I34" s="4" t="s">
        <v>116</v>
      </c>
      <c r="J34" s="4" t="s">
        <v>120</v>
      </c>
      <c r="K34" s="24">
        <f>K35</f>
        <v>5003.8141000000005</v>
      </c>
      <c r="L34" s="24" t="e">
        <f aca="true" t="shared" si="7" ref="L34:S35">L35</f>
        <v>#REF!</v>
      </c>
      <c r="M34" s="24" t="e">
        <f t="shared" si="7"/>
        <v>#REF!</v>
      </c>
      <c r="N34" s="24" t="e">
        <f t="shared" si="7"/>
        <v>#REF!</v>
      </c>
      <c r="O34" s="24" t="e">
        <f t="shared" si="7"/>
        <v>#REF!</v>
      </c>
      <c r="P34" s="24" t="e">
        <f t="shared" si="7"/>
        <v>#REF!</v>
      </c>
      <c r="Q34" s="24" t="e">
        <f t="shared" si="7"/>
        <v>#REF!</v>
      </c>
      <c r="R34" s="24" t="e">
        <f t="shared" si="7"/>
        <v>#REF!</v>
      </c>
      <c r="S34" s="24">
        <f t="shared" si="7"/>
        <v>4999.776970000001</v>
      </c>
      <c r="T34" s="34">
        <f t="shared" si="1"/>
        <v>99.9193189451223</v>
      </c>
    </row>
    <row r="35" spans="1:20" ht="41.25" customHeight="1" outlineLevel="3">
      <c r="A35" s="22" t="s">
        <v>14</v>
      </c>
      <c r="B35" s="4" t="s">
        <v>2</v>
      </c>
      <c r="C35" s="4" t="s">
        <v>23</v>
      </c>
      <c r="D35" s="4"/>
      <c r="E35" s="4"/>
      <c r="F35" s="4"/>
      <c r="G35" s="4"/>
      <c r="H35" s="4"/>
      <c r="I35" s="4" t="s">
        <v>122</v>
      </c>
      <c r="J35" s="4" t="s">
        <v>120</v>
      </c>
      <c r="K35" s="24">
        <f>K36</f>
        <v>5003.8141000000005</v>
      </c>
      <c r="L35" s="24" t="e">
        <f t="shared" si="7"/>
        <v>#REF!</v>
      </c>
      <c r="M35" s="24" t="e">
        <f t="shared" si="7"/>
        <v>#REF!</v>
      </c>
      <c r="N35" s="24" t="e">
        <f t="shared" si="7"/>
        <v>#REF!</v>
      </c>
      <c r="O35" s="24" t="e">
        <f t="shared" si="7"/>
        <v>#REF!</v>
      </c>
      <c r="P35" s="24" t="e">
        <f t="shared" si="7"/>
        <v>#REF!</v>
      </c>
      <c r="Q35" s="24" t="e">
        <f t="shared" si="7"/>
        <v>#REF!</v>
      </c>
      <c r="R35" s="24" t="e">
        <f t="shared" si="7"/>
        <v>#REF!</v>
      </c>
      <c r="S35" s="24">
        <f t="shared" si="7"/>
        <v>4999.776970000001</v>
      </c>
      <c r="T35" s="34">
        <f t="shared" si="1"/>
        <v>99.9193189451223</v>
      </c>
    </row>
    <row r="36" spans="1:20" ht="38.25" outlineLevel="4">
      <c r="A36" s="22" t="s">
        <v>15</v>
      </c>
      <c r="B36" s="4" t="s">
        <v>2</v>
      </c>
      <c r="C36" s="4" t="s">
        <v>23</v>
      </c>
      <c r="D36" s="4"/>
      <c r="E36" s="4"/>
      <c r="F36" s="4"/>
      <c r="G36" s="4"/>
      <c r="H36" s="4"/>
      <c r="I36" s="4" t="s">
        <v>123</v>
      </c>
      <c r="J36" s="4" t="s">
        <v>120</v>
      </c>
      <c r="K36" s="24">
        <f aca="true" t="shared" si="8" ref="K36:S36">K37+K48+K50</f>
        <v>5003.8141000000005</v>
      </c>
      <c r="L36" s="24" t="e">
        <f t="shared" si="8"/>
        <v>#REF!</v>
      </c>
      <c r="M36" s="24" t="e">
        <f t="shared" si="8"/>
        <v>#REF!</v>
      </c>
      <c r="N36" s="24" t="e">
        <f t="shared" si="8"/>
        <v>#REF!</v>
      </c>
      <c r="O36" s="24" t="e">
        <f t="shared" si="8"/>
        <v>#REF!</v>
      </c>
      <c r="P36" s="24" t="e">
        <f t="shared" si="8"/>
        <v>#REF!</v>
      </c>
      <c r="Q36" s="24" t="e">
        <f t="shared" si="8"/>
        <v>#REF!</v>
      </c>
      <c r="R36" s="24" t="e">
        <f t="shared" si="8"/>
        <v>#REF!</v>
      </c>
      <c r="S36" s="24">
        <f t="shared" si="8"/>
        <v>4999.776970000001</v>
      </c>
      <c r="T36" s="34">
        <f t="shared" si="1"/>
        <v>99.9193189451223</v>
      </c>
    </row>
    <row r="37" spans="1:20" ht="38.25" outlineLevel="5">
      <c r="A37" s="22" t="s">
        <v>24</v>
      </c>
      <c r="B37" s="4" t="s">
        <v>2</v>
      </c>
      <c r="C37" s="4" t="s">
        <v>23</v>
      </c>
      <c r="D37" s="4"/>
      <c r="E37" s="4"/>
      <c r="F37" s="4"/>
      <c r="G37" s="4"/>
      <c r="H37" s="4"/>
      <c r="I37" s="4" t="s">
        <v>135</v>
      </c>
      <c r="J37" s="4" t="s">
        <v>120</v>
      </c>
      <c r="K37" s="25">
        <f>K38++K42</f>
        <v>3633.4252900000006</v>
      </c>
      <c r="L37" s="25" t="e">
        <f aca="true" t="shared" si="9" ref="L37:S37">L38++L42</f>
        <v>#REF!</v>
      </c>
      <c r="M37" s="25" t="e">
        <f t="shared" si="9"/>
        <v>#REF!</v>
      </c>
      <c r="N37" s="25" t="e">
        <f t="shared" si="9"/>
        <v>#REF!</v>
      </c>
      <c r="O37" s="25" t="e">
        <f t="shared" si="9"/>
        <v>#REF!</v>
      </c>
      <c r="P37" s="25" t="e">
        <f t="shared" si="9"/>
        <v>#REF!</v>
      </c>
      <c r="Q37" s="25" t="e">
        <f t="shared" si="9"/>
        <v>#REF!</v>
      </c>
      <c r="R37" s="25" t="e">
        <f t="shared" si="9"/>
        <v>#REF!</v>
      </c>
      <c r="S37" s="25">
        <f t="shared" si="9"/>
        <v>3630.116970000001</v>
      </c>
      <c r="T37" s="34">
        <f t="shared" si="1"/>
        <v>99.90894762556134</v>
      </c>
    </row>
    <row r="38" spans="1:20" ht="12.75" outlineLevel="6">
      <c r="A38" s="22" t="s">
        <v>25</v>
      </c>
      <c r="B38" s="4" t="s">
        <v>2</v>
      </c>
      <c r="C38" s="4" t="s">
        <v>23</v>
      </c>
      <c r="D38" s="4"/>
      <c r="E38" s="4"/>
      <c r="F38" s="4"/>
      <c r="G38" s="4"/>
      <c r="H38" s="4"/>
      <c r="I38" s="4" t="s">
        <v>136</v>
      </c>
      <c r="J38" s="4" t="s">
        <v>120</v>
      </c>
      <c r="K38" s="24">
        <f>K39+K40+K41</f>
        <v>1258.2862</v>
      </c>
      <c r="L38" s="24">
        <f aca="true" t="shared" si="10" ref="L38:S38">L39+L40+L41</f>
        <v>1219000</v>
      </c>
      <c r="M38" s="24">
        <f t="shared" si="10"/>
        <v>0</v>
      </c>
      <c r="N38" s="24">
        <f t="shared" si="10"/>
        <v>1219000</v>
      </c>
      <c r="O38" s="24">
        <f t="shared" si="10"/>
        <v>0</v>
      </c>
      <c r="P38" s="24">
        <f t="shared" si="10"/>
        <v>1219000</v>
      </c>
      <c r="Q38" s="24">
        <f t="shared" si="10"/>
        <v>0</v>
      </c>
      <c r="R38" s="24">
        <f t="shared" si="10"/>
        <v>0</v>
      </c>
      <c r="S38" s="24">
        <f t="shared" si="10"/>
        <v>1257.70697</v>
      </c>
      <c r="T38" s="34">
        <f t="shared" si="1"/>
        <v>99.95396675255597</v>
      </c>
    </row>
    <row r="39" spans="1:20" ht="63.75" customHeight="1" outlineLevel="7">
      <c r="A39" s="22" t="s">
        <v>11</v>
      </c>
      <c r="B39" s="4" t="s">
        <v>2</v>
      </c>
      <c r="C39" s="4" t="s">
        <v>23</v>
      </c>
      <c r="D39" s="4"/>
      <c r="E39" s="4"/>
      <c r="F39" s="4"/>
      <c r="G39" s="4"/>
      <c r="H39" s="4"/>
      <c r="I39" s="4" t="s">
        <v>136</v>
      </c>
      <c r="J39" s="4" t="s">
        <v>121</v>
      </c>
      <c r="K39" s="24">
        <f>1214.7+10-20+50-10</f>
        <v>1244.7</v>
      </c>
      <c r="L39" s="26">
        <v>1214700</v>
      </c>
      <c r="M39" s="26">
        <v>0</v>
      </c>
      <c r="N39" s="26">
        <v>1214700</v>
      </c>
      <c r="O39" s="26">
        <v>0</v>
      </c>
      <c r="P39" s="26">
        <v>1214700</v>
      </c>
      <c r="Q39" s="26">
        <v>0</v>
      </c>
      <c r="R39" s="27">
        <v>0</v>
      </c>
      <c r="S39" s="28">
        <v>1244.7</v>
      </c>
      <c r="T39" s="34">
        <f t="shared" si="1"/>
        <v>100</v>
      </c>
    </row>
    <row r="40" spans="1:20" ht="25.5" customHeight="1" outlineLevel="7">
      <c r="A40" s="22" t="s">
        <v>17</v>
      </c>
      <c r="B40" s="4" t="s">
        <v>2</v>
      </c>
      <c r="C40" s="4" t="s">
        <v>23</v>
      </c>
      <c r="D40" s="4"/>
      <c r="E40" s="4"/>
      <c r="F40" s="4"/>
      <c r="G40" s="4"/>
      <c r="H40" s="4"/>
      <c r="I40" s="4" t="s">
        <v>136</v>
      </c>
      <c r="J40" s="4" t="s">
        <v>127</v>
      </c>
      <c r="K40" s="24">
        <f>188.3-40.53-30+10-10-11.86-20-8-10.3-3.5-53.61</f>
        <v>10.500000000000014</v>
      </c>
      <c r="L40" s="26">
        <v>4300</v>
      </c>
      <c r="M40" s="26">
        <v>0</v>
      </c>
      <c r="N40" s="26">
        <v>4300</v>
      </c>
      <c r="O40" s="26">
        <v>0</v>
      </c>
      <c r="P40" s="26">
        <v>4300</v>
      </c>
      <c r="Q40" s="26">
        <v>0</v>
      </c>
      <c r="R40" s="27">
        <v>0</v>
      </c>
      <c r="S40" s="28">
        <v>10.5</v>
      </c>
      <c r="T40" s="34">
        <f t="shared" si="1"/>
        <v>99.99999999999987</v>
      </c>
    </row>
    <row r="41" spans="1:20" ht="12.75" outlineLevel="7">
      <c r="A41" s="22" t="s">
        <v>18</v>
      </c>
      <c r="B41" s="4" t="s">
        <v>2</v>
      </c>
      <c r="C41" s="4" t="s">
        <v>23</v>
      </c>
      <c r="D41" s="4"/>
      <c r="E41" s="4"/>
      <c r="F41" s="4"/>
      <c r="G41" s="4"/>
      <c r="H41" s="4"/>
      <c r="I41" s="4" t="s">
        <v>136</v>
      </c>
      <c r="J41" s="4" t="s">
        <v>128</v>
      </c>
      <c r="K41" s="29">
        <f>2.6862+0.5-0.1</f>
        <v>3.0862</v>
      </c>
      <c r="L41" s="26"/>
      <c r="M41" s="26"/>
      <c r="N41" s="26"/>
      <c r="O41" s="26"/>
      <c r="P41" s="26"/>
      <c r="Q41" s="26"/>
      <c r="R41" s="27"/>
      <c r="S41" s="28">
        <v>2.50697</v>
      </c>
      <c r="T41" s="34">
        <f t="shared" si="1"/>
        <v>81.23161169075239</v>
      </c>
    </row>
    <row r="42" spans="1:20" ht="12.75" outlineLevel="6">
      <c r="A42" s="22" t="s">
        <v>26</v>
      </c>
      <c r="B42" s="4" t="s">
        <v>2</v>
      </c>
      <c r="C42" s="4" t="s">
        <v>23</v>
      </c>
      <c r="D42" s="4"/>
      <c r="E42" s="4"/>
      <c r="F42" s="4"/>
      <c r="G42" s="4"/>
      <c r="H42" s="4"/>
      <c r="I42" s="4" t="s">
        <v>137</v>
      </c>
      <c r="J42" s="4" t="s">
        <v>120</v>
      </c>
      <c r="K42" s="25">
        <f aca="true" t="shared" si="11" ref="K42:S42">K44+K46+K47+K45</f>
        <v>2375.1390900000006</v>
      </c>
      <c r="L42" s="25" t="e">
        <f t="shared" si="11"/>
        <v>#REF!</v>
      </c>
      <c r="M42" s="25" t="e">
        <f t="shared" si="11"/>
        <v>#REF!</v>
      </c>
      <c r="N42" s="25" t="e">
        <f t="shared" si="11"/>
        <v>#REF!</v>
      </c>
      <c r="O42" s="25" t="e">
        <f t="shared" si="11"/>
        <v>#REF!</v>
      </c>
      <c r="P42" s="25" t="e">
        <f t="shared" si="11"/>
        <v>#REF!</v>
      </c>
      <c r="Q42" s="25" t="e">
        <f t="shared" si="11"/>
        <v>#REF!</v>
      </c>
      <c r="R42" s="25" t="e">
        <f t="shared" si="11"/>
        <v>#REF!</v>
      </c>
      <c r="S42" s="25">
        <f t="shared" si="11"/>
        <v>2372.4100000000008</v>
      </c>
      <c r="T42" s="34">
        <f t="shared" si="1"/>
        <v>99.88509767653228</v>
      </c>
    </row>
    <row r="43" spans="1:20" ht="12.75" outlineLevel="6">
      <c r="A43" s="22" t="s">
        <v>26</v>
      </c>
      <c r="B43" s="4" t="s">
        <v>2</v>
      </c>
      <c r="C43" s="4" t="s">
        <v>23</v>
      </c>
      <c r="D43" s="4"/>
      <c r="E43" s="4"/>
      <c r="F43" s="4"/>
      <c r="G43" s="4"/>
      <c r="H43" s="4"/>
      <c r="I43" s="4" t="s">
        <v>137</v>
      </c>
      <c r="J43" s="4" t="s">
        <v>120</v>
      </c>
      <c r="K43" s="24">
        <f aca="true" t="shared" si="12" ref="K43:S43">K44+K46+K47</f>
        <v>2222.8390900000004</v>
      </c>
      <c r="L43" s="24">
        <f t="shared" si="12"/>
        <v>2480800</v>
      </c>
      <c r="M43" s="24">
        <f t="shared" si="12"/>
        <v>0</v>
      </c>
      <c r="N43" s="24">
        <f t="shared" si="12"/>
        <v>2480800</v>
      </c>
      <c r="O43" s="24">
        <f t="shared" si="12"/>
        <v>0</v>
      </c>
      <c r="P43" s="24">
        <f t="shared" si="12"/>
        <v>2480800</v>
      </c>
      <c r="Q43" s="24">
        <f t="shared" si="12"/>
        <v>0</v>
      </c>
      <c r="R43" s="24">
        <f t="shared" si="12"/>
        <v>0</v>
      </c>
      <c r="S43" s="24">
        <f t="shared" si="12"/>
        <v>2220.1100000000006</v>
      </c>
      <c r="T43" s="34">
        <f t="shared" si="1"/>
        <v>99.877225031165</v>
      </c>
    </row>
    <row r="44" spans="1:20" ht="63.75" customHeight="1" outlineLevel="7">
      <c r="A44" s="22" t="s">
        <v>11</v>
      </c>
      <c r="B44" s="4" t="s">
        <v>2</v>
      </c>
      <c r="C44" s="4" t="s">
        <v>23</v>
      </c>
      <c r="D44" s="4"/>
      <c r="E44" s="4"/>
      <c r="F44" s="4"/>
      <c r="G44" s="4"/>
      <c r="H44" s="4"/>
      <c r="I44" s="4" t="s">
        <v>137</v>
      </c>
      <c r="J44" s="4" t="s">
        <v>121</v>
      </c>
      <c r="K44" s="24">
        <f>2201.8-120+60</f>
        <v>2141.8</v>
      </c>
      <c r="L44" s="26">
        <v>2201800</v>
      </c>
      <c r="M44" s="26">
        <v>0</v>
      </c>
      <c r="N44" s="26">
        <v>2201800</v>
      </c>
      <c r="O44" s="26">
        <v>0</v>
      </c>
      <c r="P44" s="26">
        <v>2201800</v>
      </c>
      <c r="Q44" s="26">
        <v>0</v>
      </c>
      <c r="R44" s="27">
        <v>0</v>
      </c>
      <c r="S44" s="28">
        <v>2141.8</v>
      </c>
      <c r="T44" s="34">
        <f t="shared" si="1"/>
        <v>100</v>
      </c>
    </row>
    <row r="45" spans="1:20" ht="63.75" customHeight="1" outlineLevel="7">
      <c r="A45" s="22" t="s">
        <v>11</v>
      </c>
      <c r="B45" s="4" t="s">
        <v>2</v>
      </c>
      <c r="C45" s="4" t="s">
        <v>23</v>
      </c>
      <c r="D45" s="4"/>
      <c r="E45" s="4"/>
      <c r="F45" s="4"/>
      <c r="G45" s="4"/>
      <c r="H45" s="4"/>
      <c r="I45" s="4" t="s">
        <v>138</v>
      </c>
      <c r="J45" s="4" t="s">
        <v>121</v>
      </c>
      <c r="K45" s="25">
        <v>152.3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 t="e">
        <f>#REF!</f>
        <v>#REF!</v>
      </c>
      <c r="Q45" s="25" t="e">
        <f>#REF!</f>
        <v>#REF!</v>
      </c>
      <c r="R45" s="25" t="e">
        <f>#REF!</f>
        <v>#REF!</v>
      </c>
      <c r="S45" s="25">
        <v>152.3</v>
      </c>
      <c r="T45" s="34">
        <f t="shared" si="1"/>
        <v>100</v>
      </c>
    </row>
    <row r="46" spans="1:20" ht="25.5" customHeight="1" outlineLevel="7">
      <c r="A46" s="22" t="s">
        <v>17</v>
      </c>
      <c r="B46" s="4" t="s">
        <v>2</v>
      </c>
      <c r="C46" s="4" t="s">
        <v>23</v>
      </c>
      <c r="D46" s="4"/>
      <c r="E46" s="4"/>
      <c r="F46" s="4"/>
      <c r="G46" s="4"/>
      <c r="H46" s="4"/>
      <c r="I46" s="4" t="s">
        <v>138</v>
      </c>
      <c r="J46" s="4" t="s">
        <v>127</v>
      </c>
      <c r="K46" s="24">
        <f>229-34-21.02263-58.97737-0.031-20.21-80</f>
        <v>14.758999999999986</v>
      </c>
      <c r="L46" s="26">
        <v>229000</v>
      </c>
      <c r="M46" s="26">
        <v>0</v>
      </c>
      <c r="N46" s="26">
        <v>229000</v>
      </c>
      <c r="O46" s="26">
        <v>0</v>
      </c>
      <c r="P46" s="26">
        <v>229000</v>
      </c>
      <c r="Q46" s="26">
        <v>0</v>
      </c>
      <c r="R46" s="27">
        <v>0</v>
      </c>
      <c r="S46" s="28">
        <v>12.01</v>
      </c>
      <c r="T46" s="34">
        <f t="shared" si="1"/>
        <v>81.37407683447395</v>
      </c>
    </row>
    <row r="47" spans="1:20" ht="12.75" outlineLevel="7">
      <c r="A47" s="22" t="s">
        <v>18</v>
      </c>
      <c r="B47" s="4" t="s">
        <v>2</v>
      </c>
      <c r="C47" s="4" t="s">
        <v>23</v>
      </c>
      <c r="D47" s="4"/>
      <c r="E47" s="4"/>
      <c r="F47" s="4"/>
      <c r="G47" s="4"/>
      <c r="H47" s="4"/>
      <c r="I47" s="4" t="s">
        <v>137</v>
      </c>
      <c r="J47" s="4" t="s">
        <v>128</v>
      </c>
      <c r="K47" s="25">
        <f>50+0.21051+0.84993+7.94985+7.2698</f>
        <v>66.28009</v>
      </c>
      <c r="L47" s="26">
        <v>50000</v>
      </c>
      <c r="M47" s="26">
        <v>0</v>
      </c>
      <c r="N47" s="26">
        <v>50000</v>
      </c>
      <c r="O47" s="26">
        <v>0</v>
      </c>
      <c r="P47" s="26">
        <v>50000</v>
      </c>
      <c r="Q47" s="26">
        <v>0</v>
      </c>
      <c r="R47" s="27">
        <v>0</v>
      </c>
      <c r="S47" s="28">
        <v>66.3</v>
      </c>
      <c r="T47" s="34">
        <f t="shared" si="1"/>
        <v>100.03003918673012</v>
      </c>
    </row>
    <row r="48" spans="1:20" ht="38.25" outlineLevel="5">
      <c r="A48" s="22" t="s">
        <v>27</v>
      </c>
      <c r="B48" s="4" t="s">
        <v>2</v>
      </c>
      <c r="C48" s="4" t="s">
        <v>23</v>
      </c>
      <c r="D48" s="4"/>
      <c r="E48" s="4"/>
      <c r="F48" s="4"/>
      <c r="G48" s="4"/>
      <c r="H48" s="4"/>
      <c r="I48" s="4" t="s">
        <v>139</v>
      </c>
      <c r="J48" s="4" t="s">
        <v>120</v>
      </c>
      <c r="K48" s="25">
        <f>K49</f>
        <v>1368.5888100000002</v>
      </c>
      <c r="L48" s="25">
        <f aca="true" t="shared" si="13" ref="L48:S48">L49</f>
        <v>1185343.54</v>
      </c>
      <c r="M48" s="25">
        <f t="shared" si="13"/>
        <v>0</v>
      </c>
      <c r="N48" s="25">
        <f t="shared" si="13"/>
        <v>1185343.54</v>
      </c>
      <c r="O48" s="25">
        <f t="shared" si="13"/>
        <v>0</v>
      </c>
      <c r="P48" s="25">
        <f t="shared" si="13"/>
        <v>1185343.54</v>
      </c>
      <c r="Q48" s="25">
        <f t="shared" si="13"/>
        <v>0</v>
      </c>
      <c r="R48" s="25">
        <f t="shared" si="13"/>
        <v>0</v>
      </c>
      <c r="S48" s="24">
        <f t="shared" si="13"/>
        <v>1367.86</v>
      </c>
      <c r="T48" s="34">
        <f t="shared" si="1"/>
        <v>99.94674733603877</v>
      </c>
    </row>
    <row r="49" spans="1:20" ht="12.75" outlineLevel="7">
      <c r="A49" s="22" t="s">
        <v>18</v>
      </c>
      <c r="B49" s="4" t="s">
        <v>2</v>
      </c>
      <c r="C49" s="4" t="s">
        <v>23</v>
      </c>
      <c r="D49" s="4"/>
      <c r="E49" s="4"/>
      <c r="F49" s="4"/>
      <c r="G49" s="4"/>
      <c r="H49" s="4"/>
      <c r="I49" s="4" t="s">
        <v>139</v>
      </c>
      <c r="J49" s="4" t="s">
        <v>128</v>
      </c>
      <c r="K49" s="25">
        <f>1002.53007-1.8-269.2+174.33682+359.4562+100+3.26572</f>
        <v>1368.5888100000002</v>
      </c>
      <c r="L49" s="26">
        <v>1185343.54</v>
      </c>
      <c r="M49" s="26">
        <v>0</v>
      </c>
      <c r="N49" s="26">
        <v>1185343.54</v>
      </c>
      <c r="O49" s="26">
        <v>0</v>
      </c>
      <c r="P49" s="26">
        <v>1185343.54</v>
      </c>
      <c r="Q49" s="26">
        <v>0</v>
      </c>
      <c r="R49" s="27">
        <v>0</v>
      </c>
      <c r="S49" s="28">
        <v>1367.86</v>
      </c>
      <c r="T49" s="34">
        <f t="shared" si="1"/>
        <v>99.94674733603877</v>
      </c>
    </row>
    <row r="50" spans="1:20" ht="27.75" customHeight="1" outlineLevel="5">
      <c r="A50" s="22" t="s">
        <v>28</v>
      </c>
      <c r="B50" s="4" t="s">
        <v>2</v>
      </c>
      <c r="C50" s="4" t="s">
        <v>23</v>
      </c>
      <c r="D50" s="4"/>
      <c r="E50" s="4"/>
      <c r="F50" s="4"/>
      <c r="G50" s="4"/>
      <c r="H50" s="4"/>
      <c r="I50" s="4" t="s">
        <v>140</v>
      </c>
      <c r="J50" s="4" t="s">
        <v>120</v>
      </c>
      <c r="K50" s="25">
        <f>K51</f>
        <v>1.7999999999999998</v>
      </c>
      <c r="L50" s="25">
        <f aca="true" t="shared" si="14" ref="L50:S50">L51</f>
        <v>7200</v>
      </c>
      <c r="M50" s="25">
        <f t="shared" si="14"/>
        <v>0</v>
      </c>
      <c r="N50" s="25">
        <f t="shared" si="14"/>
        <v>7200</v>
      </c>
      <c r="O50" s="25">
        <f t="shared" si="14"/>
        <v>0</v>
      </c>
      <c r="P50" s="25">
        <f t="shared" si="14"/>
        <v>7200</v>
      </c>
      <c r="Q50" s="25">
        <f t="shared" si="14"/>
        <v>0</v>
      </c>
      <c r="R50" s="25">
        <f t="shared" si="14"/>
        <v>0</v>
      </c>
      <c r="S50" s="25">
        <f t="shared" si="14"/>
        <v>1.8</v>
      </c>
      <c r="T50" s="34">
        <f t="shared" si="1"/>
        <v>100.00000000000003</v>
      </c>
    </row>
    <row r="51" spans="1:20" ht="27" customHeight="1" outlineLevel="7">
      <c r="A51" s="22" t="s">
        <v>17</v>
      </c>
      <c r="B51" s="4" t="s">
        <v>2</v>
      </c>
      <c r="C51" s="4" t="s">
        <v>23</v>
      </c>
      <c r="D51" s="4"/>
      <c r="E51" s="4"/>
      <c r="F51" s="4"/>
      <c r="G51" s="4"/>
      <c r="H51" s="4"/>
      <c r="I51" s="4" t="s">
        <v>140</v>
      </c>
      <c r="J51" s="4" t="s">
        <v>127</v>
      </c>
      <c r="K51" s="25">
        <f>7.2-5.4</f>
        <v>1.7999999999999998</v>
      </c>
      <c r="L51" s="26">
        <v>7200</v>
      </c>
      <c r="M51" s="26">
        <v>0</v>
      </c>
      <c r="N51" s="26">
        <v>7200</v>
      </c>
      <c r="O51" s="26">
        <v>0</v>
      </c>
      <c r="P51" s="26">
        <v>7200</v>
      </c>
      <c r="Q51" s="26">
        <v>0</v>
      </c>
      <c r="R51" s="27">
        <v>0</v>
      </c>
      <c r="S51" s="28">
        <v>1.8</v>
      </c>
      <c r="T51" s="34">
        <f t="shared" si="1"/>
        <v>100.00000000000003</v>
      </c>
    </row>
    <row r="52" spans="1:20" ht="12.75" outlineLevel="1">
      <c r="A52" s="22" t="s">
        <v>30</v>
      </c>
      <c r="B52" s="4" t="s">
        <v>2</v>
      </c>
      <c r="C52" s="4" t="s">
        <v>29</v>
      </c>
      <c r="D52" s="4"/>
      <c r="E52" s="4"/>
      <c r="F52" s="4"/>
      <c r="G52" s="4"/>
      <c r="H52" s="4"/>
      <c r="I52" s="4" t="s">
        <v>141</v>
      </c>
      <c r="J52" s="4" t="s">
        <v>120</v>
      </c>
      <c r="K52" s="25">
        <f>K53</f>
        <v>186.5</v>
      </c>
      <c r="L52" s="25">
        <f aca="true" t="shared" si="15" ref="L52:S52">L53</f>
        <v>212000</v>
      </c>
      <c r="M52" s="25">
        <f t="shared" si="15"/>
        <v>0</v>
      </c>
      <c r="N52" s="25">
        <f t="shared" si="15"/>
        <v>212000</v>
      </c>
      <c r="O52" s="25">
        <f t="shared" si="15"/>
        <v>0</v>
      </c>
      <c r="P52" s="25">
        <f t="shared" si="15"/>
        <v>212000</v>
      </c>
      <c r="Q52" s="25">
        <f t="shared" si="15"/>
        <v>0</v>
      </c>
      <c r="R52" s="25">
        <f t="shared" si="15"/>
        <v>0</v>
      </c>
      <c r="S52" s="25">
        <f t="shared" si="15"/>
        <v>186.5</v>
      </c>
      <c r="T52" s="34">
        <f t="shared" si="1"/>
        <v>100</v>
      </c>
    </row>
    <row r="53" spans="1:20" ht="38.25" outlineLevel="4">
      <c r="A53" s="22" t="s">
        <v>15</v>
      </c>
      <c r="B53" s="4" t="s">
        <v>2</v>
      </c>
      <c r="C53" s="4" t="s">
        <v>31</v>
      </c>
      <c r="D53" s="4"/>
      <c r="E53" s="4"/>
      <c r="F53" s="4"/>
      <c r="G53" s="4"/>
      <c r="H53" s="4"/>
      <c r="I53" s="4" t="s">
        <v>142</v>
      </c>
      <c r="J53" s="4" t="s">
        <v>120</v>
      </c>
      <c r="K53" s="25">
        <f>K54</f>
        <v>186.5</v>
      </c>
      <c r="L53" s="26">
        <v>212000</v>
      </c>
      <c r="M53" s="26">
        <v>0</v>
      </c>
      <c r="N53" s="26">
        <v>212000</v>
      </c>
      <c r="O53" s="26">
        <v>0</v>
      </c>
      <c r="P53" s="26">
        <v>212000</v>
      </c>
      <c r="Q53" s="26">
        <v>0</v>
      </c>
      <c r="R53" s="27">
        <v>0</v>
      </c>
      <c r="S53" s="28">
        <f>S54</f>
        <v>186.5</v>
      </c>
      <c r="T53" s="34">
        <f t="shared" si="1"/>
        <v>100</v>
      </c>
    </row>
    <row r="54" spans="1:20" ht="25.5" outlineLevel="5">
      <c r="A54" s="22" t="s">
        <v>33</v>
      </c>
      <c r="B54" s="4" t="s">
        <v>2</v>
      </c>
      <c r="C54" s="4" t="s">
        <v>31</v>
      </c>
      <c r="D54" s="4"/>
      <c r="E54" s="4"/>
      <c r="F54" s="4"/>
      <c r="G54" s="4"/>
      <c r="H54" s="4"/>
      <c r="I54" s="4" t="s">
        <v>143</v>
      </c>
      <c r="J54" s="4" t="s">
        <v>120</v>
      </c>
      <c r="K54" s="25">
        <f>K55</f>
        <v>186.5</v>
      </c>
      <c r="L54" s="26">
        <v>212000</v>
      </c>
      <c r="M54" s="26">
        <v>0</v>
      </c>
      <c r="N54" s="26">
        <v>212000</v>
      </c>
      <c r="O54" s="26">
        <v>0</v>
      </c>
      <c r="P54" s="26">
        <v>212000</v>
      </c>
      <c r="Q54" s="26">
        <v>0</v>
      </c>
      <c r="R54" s="27">
        <v>0</v>
      </c>
      <c r="S54" s="28">
        <f>S55</f>
        <v>186.5</v>
      </c>
      <c r="T54" s="34">
        <f t="shared" si="1"/>
        <v>100</v>
      </c>
    </row>
    <row r="55" spans="1:20" ht="25.5" outlineLevel="6">
      <c r="A55" s="22" t="s">
        <v>34</v>
      </c>
      <c r="B55" s="4" t="s">
        <v>2</v>
      </c>
      <c r="C55" s="4" t="s">
        <v>31</v>
      </c>
      <c r="D55" s="4"/>
      <c r="E55" s="4"/>
      <c r="F55" s="4"/>
      <c r="G55" s="4"/>
      <c r="H55" s="4"/>
      <c r="I55" s="4" t="s">
        <v>144</v>
      </c>
      <c r="J55" s="4" t="s">
        <v>120</v>
      </c>
      <c r="K55" s="25">
        <f>K56+K57</f>
        <v>186.5</v>
      </c>
      <c r="L55" s="26">
        <v>212000</v>
      </c>
      <c r="M55" s="26">
        <v>0</v>
      </c>
      <c r="N55" s="26">
        <v>212000</v>
      </c>
      <c r="O55" s="26">
        <v>0</v>
      </c>
      <c r="P55" s="26">
        <v>212000</v>
      </c>
      <c r="Q55" s="26">
        <v>0</v>
      </c>
      <c r="R55" s="27">
        <v>0</v>
      </c>
      <c r="S55" s="28">
        <f>S56</f>
        <v>186.5</v>
      </c>
      <c r="T55" s="34">
        <f t="shared" si="1"/>
        <v>100</v>
      </c>
    </row>
    <row r="56" spans="1:20" ht="62.25" customHeight="1" outlineLevel="7">
      <c r="A56" s="22" t="s">
        <v>11</v>
      </c>
      <c r="B56" s="4" t="s">
        <v>2</v>
      </c>
      <c r="C56" s="4" t="s">
        <v>31</v>
      </c>
      <c r="D56" s="4"/>
      <c r="E56" s="4"/>
      <c r="F56" s="4"/>
      <c r="G56" s="4"/>
      <c r="H56" s="4"/>
      <c r="I56" s="4" t="s">
        <v>144</v>
      </c>
      <c r="J56" s="4" t="s">
        <v>121</v>
      </c>
      <c r="K56" s="25">
        <v>186.5</v>
      </c>
      <c r="L56" s="26">
        <v>186500</v>
      </c>
      <c r="M56" s="26">
        <v>0</v>
      </c>
      <c r="N56" s="26">
        <v>186500</v>
      </c>
      <c r="O56" s="26">
        <v>0</v>
      </c>
      <c r="P56" s="26">
        <v>186500</v>
      </c>
      <c r="Q56" s="26">
        <v>0</v>
      </c>
      <c r="R56" s="27">
        <v>0</v>
      </c>
      <c r="S56" s="28">
        <v>186.5</v>
      </c>
      <c r="T56" s="34">
        <f t="shared" si="1"/>
        <v>100</v>
      </c>
    </row>
    <row r="57" spans="1:20" ht="24.75" customHeight="1" hidden="1" outlineLevel="7">
      <c r="A57" s="22" t="s">
        <v>17</v>
      </c>
      <c r="B57" s="4" t="s">
        <v>2</v>
      </c>
      <c r="C57" s="4" t="s">
        <v>31</v>
      </c>
      <c r="D57" s="4"/>
      <c r="E57" s="4"/>
      <c r="F57" s="4"/>
      <c r="G57" s="4"/>
      <c r="H57" s="4"/>
      <c r="I57" s="4"/>
      <c r="J57" s="4"/>
      <c r="K57" s="25">
        <f>25.5-5.5-20</f>
        <v>0</v>
      </c>
      <c r="L57" s="26">
        <v>25500</v>
      </c>
      <c r="M57" s="26">
        <v>0</v>
      </c>
      <c r="N57" s="26">
        <v>25500</v>
      </c>
      <c r="O57" s="26">
        <v>0</v>
      </c>
      <c r="P57" s="26">
        <v>25500</v>
      </c>
      <c r="Q57" s="26">
        <v>0</v>
      </c>
      <c r="R57" s="27">
        <v>0</v>
      </c>
      <c r="S57" s="28">
        <v>0</v>
      </c>
      <c r="T57" s="34" t="e">
        <f t="shared" si="1"/>
        <v>#DIV/0!</v>
      </c>
    </row>
    <row r="58" spans="1:20" ht="12.75" outlineLevel="1" collapsed="1">
      <c r="A58" s="22" t="s">
        <v>35</v>
      </c>
      <c r="B58" s="4" t="s">
        <v>2</v>
      </c>
      <c r="C58" s="4" t="s">
        <v>36</v>
      </c>
      <c r="D58" s="4"/>
      <c r="E58" s="4"/>
      <c r="F58" s="4"/>
      <c r="G58" s="4"/>
      <c r="H58" s="4"/>
      <c r="I58" s="4" t="s">
        <v>116</v>
      </c>
      <c r="J58" s="4" t="s">
        <v>120</v>
      </c>
      <c r="K58" s="25">
        <f>K59</f>
        <v>97956.35772</v>
      </c>
      <c r="L58" s="25">
        <f aca="true" t="shared" si="16" ref="L58:S58">L59</f>
        <v>91350300</v>
      </c>
      <c r="M58" s="25">
        <f t="shared" si="16"/>
        <v>0</v>
      </c>
      <c r="N58" s="25">
        <f t="shared" si="16"/>
        <v>91350300</v>
      </c>
      <c r="O58" s="25">
        <f t="shared" si="16"/>
        <v>0</v>
      </c>
      <c r="P58" s="25">
        <f t="shared" si="16"/>
        <v>91350300</v>
      </c>
      <c r="Q58" s="25">
        <f t="shared" si="16"/>
        <v>0</v>
      </c>
      <c r="R58" s="25">
        <f t="shared" si="16"/>
        <v>0</v>
      </c>
      <c r="S58" s="25">
        <f t="shared" si="16"/>
        <v>1479.5</v>
      </c>
      <c r="T58" s="34">
        <f t="shared" si="1"/>
        <v>1.5103664881344672</v>
      </c>
    </row>
    <row r="59" spans="1:20" ht="15" customHeight="1" outlineLevel="2">
      <c r="A59" s="22" t="s">
        <v>37</v>
      </c>
      <c r="B59" s="4" t="s">
        <v>2</v>
      </c>
      <c r="C59" s="4" t="s">
        <v>38</v>
      </c>
      <c r="D59" s="4"/>
      <c r="E59" s="4"/>
      <c r="F59" s="4"/>
      <c r="G59" s="4"/>
      <c r="H59" s="4"/>
      <c r="I59" s="4" t="s">
        <v>116</v>
      </c>
      <c r="J59" s="4" t="s">
        <v>120</v>
      </c>
      <c r="K59" s="25">
        <f>K60</f>
        <v>97956.35772</v>
      </c>
      <c r="L59" s="25">
        <f aca="true" t="shared" si="17" ref="L59:S60">L60</f>
        <v>91350300</v>
      </c>
      <c r="M59" s="25">
        <f t="shared" si="17"/>
        <v>0</v>
      </c>
      <c r="N59" s="25">
        <f t="shared" si="17"/>
        <v>91350300</v>
      </c>
      <c r="O59" s="25">
        <f t="shared" si="17"/>
        <v>0</v>
      </c>
      <c r="P59" s="25">
        <f t="shared" si="17"/>
        <v>91350300</v>
      </c>
      <c r="Q59" s="25">
        <f t="shared" si="17"/>
        <v>0</v>
      </c>
      <c r="R59" s="25">
        <f t="shared" si="17"/>
        <v>0</v>
      </c>
      <c r="S59" s="25">
        <f t="shared" si="17"/>
        <v>1479.5</v>
      </c>
      <c r="T59" s="34">
        <f t="shared" si="1"/>
        <v>1.5103664881344672</v>
      </c>
    </row>
    <row r="60" spans="1:20" ht="39" customHeight="1" hidden="1" outlineLevel="3">
      <c r="A60" s="22" t="s">
        <v>39</v>
      </c>
      <c r="B60" s="4" t="s">
        <v>2</v>
      </c>
      <c r="C60" s="4" t="s">
        <v>38</v>
      </c>
      <c r="D60" s="4"/>
      <c r="E60" s="4"/>
      <c r="F60" s="4"/>
      <c r="G60" s="4"/>
      <c r="H60" s="4"/>
      <c r="I60" s="4"/>
      <c r="J60" s="4"/>
      <c r="K60" s="25">
        <f>K61</f>
        <v>97956.35772</v>
      </c>
      <c r="L60" s="25">
        <f t="shared" si="17"/>
        <v>91350300</v>
      </c>
      <c r="M60" s="25">
        <f t="shared" si="17"/>
        <v>0</v>
      </c>
      <c r="N60" s="25">
        <f t="shared" si="17"/>
        <v>91350300</v>
      </c>
      <c r="O60" s="25">
        <f t="shared" si="17"/>
        <v>0</v>
      </c>
      <c r="P60" s="25">
        <f t="shared" si="17"/>
        <v>91350300</v>
      </c>
      <c r="Q60" s="25">
        <f t="shared" si="17"/>
        <v>0</v>
      </c>
      <c r="R60" s="25">
        <f t="shared" si="17"/>
        <v>0</v>
      </c>
      <c r="S60" s="25">
        <f t="shared" si="17"/>
        <v>1479.5</v>
      </c>
      <c r="T60" s="34">
        <f t="shared" si="1"/>
        <v>1.5103664881344672</v>
      </c>
    </row>
    <row r="61" spans="1:20" ht="38.25" outlineLevel="4">
      <c r="A61" s="22" t="s">
        <v>45</v>
      </c>
      <c r="B61" s="4" t="s">
        <v>2</v>
      </c>
      <c r="C61" s="4" t="s">
        <v>38</v>
      </c>
      <c r="D61" s="4"/>
      <c r="E61" s="4"/>
      <c r="F61" s="4"/>
      <c r="G61" s="4"/>
      <c r="H61" s="4"/>
      <c r="I61" s="4" t="s">
        <v>145</v>
      </c>
      <c r="J61" s="4" t="s">
        <v>120</v>
      </c>
      <c r="K61" s="25">
        <f>K62+K66+K75</f>
        <v>97956.35772</v>
      </c>
      <c r="L61" s="25">
        <f aca="true" t="shared" si="18" ref="L61:S61">L62+L66+L75</f>
        <v>91350300</v>
      </c>
      <c r="M61" s="25">
        <f t="shared" si="18"/>
        <v>0</v>
      </c>
      <c r="N61" s="25">
        <f t="shared" si="18"/>
        <v>91350300</v>
      </c>
      <c r="O61" s="25">
        <f t="shared" si="18"/>
        <v>0</v>
      </c>
      <c r="P61" s="25">
        <f t="shared" si="18"/>
        <v>91350300</v>
      </c>
      <c r="Q61" s="25">
        <f t="shared" si="18"/>
        <v>0</v>
      </c>
      <c r="R61" s="25">
        <f t="shared" si="18"/>
        <v>0</v>
      </c>
      <c r="S61" s="25">
        <f t="shared" si="18"/>
        <v>1479.5</v>
      </c>
      <c r="T61" s="34">
        <f t="shared" si="1"/>
        <v>1.5103664881344672</v>
      </c>
    </row>
    <row r="62" spans="1:20" ht="25.5" hidden="1" outlineLevel="5">
      <c r="A62" s="22" t="s">
        <v>33</v>
      </c>
      <c r="B62" s="4" t="s">
        <v>2</v>
      </c>
      <c r="C62" s="4" t="s">
        <v>38</v>
      </c>
      <c r="D62" s="4"/>
      <c r="E62" s="4"/>
      <c r="F62" s="4"/>
      <c r="G62" s="4"/>
      <c r="H62" s="4"/>
      <c r="I62" s="4"/>
      <c r="J62" s="4"/>
      <c r="K62" s="25">
        <f>K63</f>
        <v>1716.97272</v>
      </c>
      <c r="L62" s="25">
        <f aca="true" t="shared" si="19" ref="L62:S62">L63</f>
        <v>1720900</v>
      </c>
      <c r="M62" s="25">
        <f t="shared" si="19"/>
        <v>0</v>
      </c>
      <c r="N62" s="25">
        <f t="shared" si="19"/>
        <v>1720900</v>
      </c>
      <c r="O62" s="25">
        <f t="shared" si="19"/>
        <v>0</v>
      </c>
      <c r="P62" s="25">
        <f t="shared" si="19"/>
        <v>1720900</v>
      </c>
      <c r="Q62" s="25">
        <f t="shared" si="19"/>
        <v>0</v>
      </c>
      <c r="R62" s="25">
        <f t="shared" si="19"/>
        <v>0</v>
      </c>
      <c r="S62" s="25">
        <f t="shared" si="19"/>
        <v>1479.5</v>
      </c>
      <c r="T62" s="34">
        <f t="shared" si="1"/>
        <v>86.16910349047363</v>
      </c>
    </row>
    <row r="63" spans="1:20" ht="25.5" outlineLevel="6">
      <c r="A63" s="22" t="s">
        <v>46</v>
      </c>
      <c r="B63" s="4" t="s">
        <v>2</v>
      </c>
      <c r="C63" s="4" t="s">
        <v>38</v>
      </c>
      <c r="D63" s="4"/>
      <c r="E63" s="4"/>
      <c r="F63" s="4"/>
      <c r="G63" s="4"/>
      <c r="H63" s="4"/>
      <c r="I63" s="4" t="s">
        <v>146</v>
      </c>
      <c r="J63" s="4" t="s">
        <v>120</v>
      </c>
      <c r="K63" s="25">
        <f>K64+K65</f>
        <v>1716.97272</v>
      </c>
      <c r="L63" s="26">
        <v>1720900</v>
      </c>
      <c r="M63" s="26">
        <v>0</v>
      </c>
      <c r="N63" s="26">
        <v>1720900</v>
      </c>
      <c r="O63" s="26">
        <v>0</v>
      </c>
      <c r="P63" s="26">
        <v>1720900</v>
      </c>
      <c r="Q63" s="26">
        <v>0</v>
      </c>
      <c r="R63" s="27">
        <v>0</v>
      </c>
      <c r="S63" s="28">
        <v>1479.5</v>
      </c>
      <c r="T63" s="34">
        <f t="shared" si="1"/>
        <v>86.16910349047363</v>
      </c>
    </row>
    <row r="64" spans="1:20" ht="27.75" customHeight="1" outlineLevel="7">
      <c r="A64" s="22" t="s">
        <v>17</v>
      </c>
      <c r="B64" s="4" t="s">
        <v>2</v>
      </c>
      <c r="C64" s="4" t="s">
        <v>38</v>
      </c>
      <c r="D64" s="4"/>
      <c r="E64" s="4"/>
      <c r="F64" s="4"/>
      <c r="G64" s="4"/>
      <c r="H64" s="4"/>
      <c r="I64" s="4" t="s">
        <v>146</v>
      </c>
      <c r="J64" s="4" t="s">
        <v>127</v>
      </c>
      <c r="K64" s="25">
        <f>1569.752-151.148+36.9243+267.29653-130+151.1+34.476-330.251+250-98.80217+9.378+85.6+20.85946-0.1</f>
        <v>1715.08512</v>
      </c>
      <c r="L64" s="26">
        <v>1720900</v>
      </c>
      <c r="M64" s="26">
        <v>0</v>
      </c>
      <c r="N64" s="26">
        <v>1720900</v>
      </c>
      <c r="O64" s="26">
        <v>0</v>
      </c>
      <c r="P64" s="26">
        <v>1720900</v>
      </c>
      <c r="Q64" s="26">
        <v>0</v>
      </c>
      <c r="R64" s="27">
        <v>0</v>
      </c>
      <c r="S64" s="28">
        <v>1477.6</v>
      </c>
      <c r="T64" s="34">
        <f t="shared" si="1"/>
        <v>86.15315839251173</v>
      </c>
    </row>
    <row r="65" spans="1:20" ht="12.75" outlineLevel="7">
      <c r="A65" s="20" t="s">
        <v>105</v>
      </c>
      <c r="B65" s="4" t="s">
        <v>2</v>
      </c>
      <c r="C65" s="4" t="s">
        <v>38</v>
      </c>
      <c r="D65" s="4"/>
      <c r="E65" s="4"/>
      <c r="F65" s="4"/>
      <c r="G65" s="4"/>
      <c r="H65" s="4"/>
      <c r="I65" s="4" t="s">
        <v>146</v>
      </c>
      <c r="J65" s="4" t="s">
        <v>128</v>
      </c>
      <c r="K65" s="24">
        <v>1.8876</v>
      </c>
      <c r="L65" s="26"/>
      <c r="M65" s="26"/>
      <c r="N65" s="26"/>
      <c r="O65" s="26"/>
      <c r="P65" s="26"/>
      <c r="Q65" s="26"/>
      <c r="R65" s="27"/>
      <c r="S65" s="28">
        <v>1.8876</v>
      </c>
      <c r="T65" s="34">
        <f t="shared" si="1"/>
        <v>100</v>
      </c>
    </row>
    <row r="66" spans="1:20" ht="12.75" hidden="1" outlineLevel="5">
      <c r="A66" s="22" t="s">
        <v>19</v>
      </c>
      <c r="B66" s="4" t="s">
        <v>2</v>
      </c>
      <c r="C66" s="4" t="s">
        <v>38</v>
      </c>
      <c r="D66" s="4"/>
      <c r="E66" s="4"/>
      <c r="F66" s="4"/>
      <c r="G66" s="4"/>
      <c r="H66" s="4"/>
      <c r="I66" s="4"/>
      <c r="J66" s="4"/>
      <c r="K66" s="25">
        <f>K67+K69+K71+K73</f>
        <v>93300</v>
      </c>
      <c r="L66" s="26">
        <v>88550000</v>
      </c>
      <c r="M66" s="26">
        <v>0</v>
      </c>
      <c r="N66" s="26">
        <v>88550000</v>
      </c>
      <c r="O66" s="26">
        <v>0</v>
      </c>
      <c r="P66" s="26">
        <v>88550000</v>
      </c>
      <c r="Q66" s="26">
        <v>0</v>
      </c>
      <c r="R66" s="27">
        <v>0</v>
      </c>
      <c r="S66" s="28">
        <v>0</v>
      </c>
      <c r="T66" s="34">
        <f t="shared" si="1"/>
        <v>0</v>
      </c>
    </row>
    <row r="67" spans="1:20" ht="27.75" customHeight="1" outlineLevel="6">
      <c r="A67" s="22" t="s">
        <v>40</v>
      </c>
      <c r="B67" s="4" t="s">
        <v>2</v>
      </c>
      <c r="C67" s="4" t="s">
        <v>38</v>
      </c>
      <c r="D67" s="4"/>
      <c r="E67" s="4"/>
      <c r="F67" s="4"/>
      <c r="G67" s="4"/>
      <c r="H67" s="4"/>
      <c r="I67" s="4" t="s">
        <v>147</v>
      </c>
      <c r="J67" s="4" t="s">
        <v>120</v>
      </c>
      <c r="K67" s="25">
        <f>K68</f>
        <v>21855.1</v>
      </c>
      <c r="L67" s="25">
        <f aca="true" t="shared" si="20" ref="L67:S67">L68</f>
        <v>21855.1</v>
      </c>
      <c r="M67" s="25">
        <f t="shared" si="20"/>
        <v>21855.1</v>
      </c>
      <c r="N67" s="25">
        <f t="shared" si="20"/>
        <v>21855.1</v>
      </c>
      <c r="O67" s="25">
        <f t="shared" si="20"/>
        <v>21855.1</v>
      </c>
      <c r="P67" s="25">
        <f t="shared" si="20"/>
        <v>21855.1</v>
      </c>
      <c r="Q67" s="25">
        <f t="shared" si="20"/>
        <v>21855.1</v>
      </c>
      <c r="R67" s="25">
        <f t="shared" si="20"/>
        <v>21855.1</v>
      </c>
      <c r="S67" s="25">
        <f t="shared" si="20"/>
        <v>16335.37</v>
      </c>
      <c r="T67" s="34">
        <f t="shared" si="1"/>
        <v>74.7439728026868</v>
      </c>
    </row>
    <row r="68" spans="1:20" ht="25.5" outlineLevel="7">
      <c r="A68" s="22" t="s">
        <v>41</v>
      </c>
      <c r="B68" s="4" t="s">
        <v>2</v>
      </c>
      <c r="C68" s="4" t="s">
        <v>38</v>
      </c>
      <c r="D68" s="4"/>
      <c r="E68" s="4"/>
      <c r="F68" s="4"/>
      <c r="G68" s="4"/>
      <c r="H68" s="4"/>
      <c r="I68" s="4" t="s">
        <v>147</v>
      </c>
      <c r="J68" s="4" t="s">
        <v>127</v>
      </c>
      <c r="K68" s="25">
        <f>17105.1+4750</f>
        <v>21855.1</v>
      </c>
      <c r="L68" s="25">
        <f aca="true" t="shared" si="21" ref="L68:R68">17105.1+4750</f>
        <v>21855.1</v>
      </c>
      <c r="M68" s="25">
        <f t="shared" si="21"/>
        <v>21855.1</v>
      </c>
      <c r="N68" s="25">
        <f t="shared" si="21"/>
        <v>21855.1</v>
      </c>
      <c r="O68" s="25">
        <f t="shared" si="21"/>
        <v>21855.1</v>
      </c>
      <c r="P68" s="25">
        <f t="shared" si="21"/>
        <v>21855.1</v>
      </c>
      <c r="Q68" s="25">
        <f t="shared" si="21"/>
        <v>21855.1</v>
      </c>
      <c r="R68" s="25">
        <f t="shared" si="21"/>
        <v>21855.1</v>
      </c>
      <c r="S68" s="25">
        <v>16335.37</v>
      </c>
      <c r="T68" s="34">
        <f t="shared" si="1"/>
        <v>74.7439728026868</v>
      </c>
    </row>
    <row r="69" spans="1:20" ht="38.25" outlineLevel="6">
      <c r="A69" s="22" t="s">
        <v>42</v>
      </c>
      <c r="B69" s="4" t="s">
        <v>2</v>
      </c>
      <c r="C69" s="4" t="s">
        <v>38</v>
      </c>
      <c r="D69" s="4"/>
      <c r="E69" s="4"/>
      <c r="F69" s="4"/>
      <c r="G69" s="4"/>
      <c r="H69" s="4"/>
      <c r="I69" s="4" t="s">
        <v>148</v>
      </c>
      <c r="J69" s="4" t="s">
        <v>120</v>
      </c>
      <c r="K69" s="25">
        <v>68042</v>
      </c>
      <c r="L69" s="26">
        <v>68042000</v>
      </c>
      <c r="M69" s="26">
        <v>0</v>
      </c>
      <c r="N69" s="26">
        <v>68042000</v>
      </c>
      <c r="O69" s="26">
        <v>0</v>
      </c>
      <c r="P69" s="26">
        <v>68042000</v>
      </c>
      <c r="Q69" s="26">
        <v>0</v>
      </c>
      <c r="R69" s="27">
        <v>0</v>
      </c>
      <c r="S69" s="28">
        <v>0</v>
      </c>
      <c r="T69" s="34">
        <f t="shared" si="1"/>
        <v>0</v>
      </c>
    </row>
    <row r="70" spans="1:20" ht="25.5" outlineLevel="7">
      <c r="A70" s="22" t="s">
        <v>41</v>
      </c>
      <c r="B70" s="4" t="s">
        <v>2</v>
      </c>
      <c r="C70" s="4" t="s">
        <v>38</v>
      </c>
      <c r="D70" s="4"/>
      <c r="E70" s="4"/>
      <c r="F70" s="4"/>
      <c r="G70" s="4"/>
      <c r="H70" s="4"/>
      <c r="I70" s="4" t="s">
        <v>148</v>
      </c>
      <c r="J70" s="4" t="s">
        <v>149</v>
      </c>
      <c r="K70" s="25">
        <v>68042</v>
      </c>
      <c r="L70" s="26">
        <v>68042000</v>
      </c>
      <c r="M70" s="26">
        <v>0</v>
      </c>
      <c r="N70" s="26">
        <v>68042000</v>
      </c>
      <c r="O70" s="26">
        <v>0</v>
      </c>
      <c r="P70" s="26">
        <v>68042000</v>
      </c>
      <c r="Q70" s="26">
        <v>0</v>
      </c>
      <c r="R70" s="27">
        <v>0</v>
      </c>
      <c r="S70" s="28">
        <v>0</v>
      </c>
      <c r="T70" s="34">
        <f t="shared" si="1"/>
        <v>0</v>
      </c>
    </row>
    <row r="71" spans="1:20" ht="38.25" outlineLevel="6">
      <c r="A71" s="22" t="s">
        <v>43</v>
      </c>
      <c r="B71" s="4" t="s">
        <v>2</v>
      </c>
      <c r="C71" s="4" t="s">
        <v>38</v>
      </c>
      <c r="D71" s="4"/>
      <c r="E71" s="4"/>
      <c r="F71" s="4"/>
      <c r="G71" s="4"/>
      <c r="H71" s="4"/>
      <c r="I71" s="4" t="s">
        <v>150</v>
      </c>
      <c r="J71" s="4" t="s">
        <v>120</v>
      </c>
      <c r="K71" s="25">
        <v>3402.9</v>
      </c>
      <c r="L71" s="25">
        <v>3402.9</v>
      </c>
      <c r="M71" s="25">
        <v>3402.9</v>
      </c>
      <c r="N71" s="25">
        <v>3402.9</v>
      </c>
      <c r="O71" s="25">
        <v>3402.9</v>
      </c>
      <c r="P71" s="25">
        <v>3402.9</v>
      </c>
      <c r="Q71" s="25">
        <v>3402.9</v>
      </c>
      <c r="R71" s="25">
        <v>3402.9</v>
      </c>
      <c r="S71" s="25">
        <v>3402.9</v>
      </c>
      <c r="T71" s="34">
        <f t="shared" si="1"/>
        <v>100</v>
      </c>
    </row>
    <row r="72" spans="1:20" ht="25.5" outlineLevel="7">
      <c r="A72" s="22" t="s">
        <v>41</v>
      </c>
      <c r="B72" s="4" t="s">
        <v>2</v>
      </c>
      <c r="C72" s="4" t="s">
        <v>38</v>
      </c>
      <c r="D72" s="4"/>
      <c r="E72" s="4"/>
      <c r="F72" s="4"/>
      <c r="G72" s="4"/>
      <c r="H72" s="4"/>
      <c r="I72" s="4" t="s">
        <v>150</v>
      </c>
      <c r="J72" s="4" t="s">
        <v>149</v>
      </c>
      <c r="K72" s="25">
        <v>3402.9</v>
      </c>
      <c r="L72" s="26">
        <v>3402900</v>
      </c>
      <c r="M72" s="26">
        <v>0</v>
      </c>
      <c r="N72" s="26">
        <v>3402900</v>
      </c>
      <c r="O72" s="26">
        <v>0</v>
      </c>
      <c r="P72" s="26">
        <v>3402900</v>
      </c>
      <c r="Q72" s="26">
        <v>0</v>
      </c>
      <c r="R72" s="27">
        <v>0</v>
      </c>
      <c r="S72" s="28">
        <v>3352.32</v>
      </c>
      <c r="T72" s="34">
        <f t="shared" si="1"/>
        <v>98.51362073525523</v>
      </c>
    </row>
    <row r="73" spans="1:20" ht="38.25" hidden="1" outlineLevel="7">
      <c r="A73" s="22" t="s">
        <v>43</v>
      </c>
      <c r="B73" s="4" t="s">
        <v>2</v>
      </c>
      <c r="C73" s="4" t="s">
        <v>38</v>
      </c>
      <c r="D73" s="4"/>
      <c r="E73" s="4"/>
      <c r="F73" s="4"/>
      <c r="G73" s="4"/>
      <c r="H73" s="4"/>
      <c r="I73" s="4"/>
      <c r="J73" s="4"/>
      <c r="K73" s="25">
        <f>K74</f>
        <v>0</v>
      </c>
      <c r="L73" s="26"/>
      <c r="M73" s="26"/>
      <c r="N73" s="26"/>
      <c r="O73" s="26"/>
      <c r="P73" s="26"/>
      <c r="Q73" s="26"/>
      <c r="R73" s="27"/>
      <c r="S73" s="28"/>
      <c r="T73" s="34" t="e">
        <f t="shared" si="1"/>
        <v>#DIV/0!</v>
      </c>
    </row>
    <row r="74" spans="1:20" ht="25.5" hidden="1" outlineLevel="7">
      <c r="A74" s="22" t="s">
        <v>41</v>
      </c>
      <c r="B74" s="4" t="s">
        <v>2</v>
      </c>
      <c r="C74" s="4" t="s">
        <v>38</v>
      </c>
      <c r="D74" s="4"/>
      <c r="E74" s="4"/>
      <c r="F74" s="4"/>
      <c r="G74" s="4"/>
      <c r="H74" s="4"/>
      <c r="I74" s="4"/>
      <c r="J74" s="4"/>
      <c r="K74" s="25">
        <f>420.264-420.264</f>
        <v>0</v>
      </c>
      <c r="L74" s="26"/>
      <c r="M74" s="26"/>
      <c r="N74" s="26"/>
      <c r="O74" s="26"/>
      <c r="P74" s="26"/>
      <c r="Q74" s="26"/>
      <c r="R74" s="27"/>
      <c r="S74" s="28"/>
      <c r="T74" s="34" t="e">
        <f aca="true" t="shared" si="22" ref="T74:T138">S74/K74*100</f>
        <v>#DIV/0!</v>
      </c>
    </row>
    <row r="75" spans="1:20" ht="12.75" hidden="1" outlineLevel="5">
      <c r="A75" s="22" t="s">
        <v>19</v>
      </c>
      <c r="B75" s="4" t="s">
        <v>2</v>
      </c>
      <c r="C75" s="4" t="s">
        <v>38</v>
      </c>
      <c r="D75" s="4"/>
      <c r="E75" s="4"/>
      <c r="F75" s="4"/>
      <c r="G75" s="4"/>
      <c r="H75" s="4"/>
      <c r="I75" s="4"/>
      <c r="J75" s="4"/>
      <c r="K75" s="25">
        <f>K78+K80+K76+K82</f>
        <v>2939.385</v>
      </c>
      <c r="L75" s="26">
        <v>1079400</v>
      </c>
      <c r="M75" s="26">
        <v>0</v>
      </c>
      <c r="N75" s="26">
        <v>1079400</v>
      </c>
      <c r="O75" s="26">
        <v>0</v>
      </c>
      <c r="P75" s="26">
        <v>1079400</v>
      </c>
      <c r="Q75" s="26">
        <v>0</v>
      </c>
      <c r="R75" s="27">
        <v>0</v>
      </c>
      <c r="S75" s="28">
        <v>0</v>
      </c>
      <c r="T75" s="34">
        <f t="shared" si="22"/>
        <v>0</v>
      </c>
    </row>
    <row r="76" spans="1:20" ht="25.5" customHeight="1" outlineLevel="5">
      <c r="A76" s="22" t="s">
        <v>44</v>
      </c>
      <c r="B76" s="4" t="s">
        <v>2</v>
      </c>
      <c r="C76" s="4" t="s">
        <v>38</v>
      </c>
      <c r="D76" s="4"/>
      <c r="E76" s="4"/>
      <c r="F76" s="4"/>
      <c r="G76" s="4"/>
      <c r="H76" s="4"/>
      <c r="I76" s="4" t="s">
        <v>151</v>
      </c>
      <c r="J76" s="4" t="s">
        <v>120</v>
      </c>
      <c r="K76" s="25">
        <f>K77</f>
        <v>1334.384</v>
      </c>
      <c r="L76" s="25">
        <f aca="true" t="shared" si="23" ref="L76:S76">L77</f>
        <v>0</v>
      </c>
      <c r="M76" s="25">
        <f t="shared" si="23"/>
        <v>0</v>
      </c>
      <c r="N76" s="25">
        <f t="shared" si="23"/>
        <v>0</v>
      </c>
      <c r="O76" s="25">
        <f t="shared" si="23"/>
        <v>0</v>
      </c>
      <c r="P76" s="25">
        <f t="shared" si="23"/>
        <v>0</v>
      </c>
      <c r="Q76" s="25">
        <f t="shared" si="23"/>
        <v>0</v>
      </c>
      <c r="R76" s="25">
        <f t="shared" si="23"/>
        <v>0</v>
      </c>
      <c r="S76" s="25">
        <f t="shared" si="23"/>
        <v>1334.38</v>
      </c>
      <c r="T76" s="34">
        <f t="shared" si="22"/>
        <v>99.99970023621387</v>
      </c>
    </row>
    <row r="77" spans="1:20" ht="25.5" outlineLevel="5">
      <c r="A77" s="22" t="s">
        <v>41</v>
      </c>
      <c r="B77" s="4" t="s">
        <v>2</v>
      </c>
      <c r="C77" s="4" t="s">
        <v>38</v>
      </c>
      <c r="D77" s="4"/>
      <c r="E77" s="4"/>
      <c r="F77" s="4"/>
      <c r="G77" s="4"/>
      <c r="H77" s="4"/>
      <c r="I77" s="4" t="s">
        <v>151</v>
      </c>
      <c r="J77" s="4" t="s">
        <v>127</v>
      </c>
      <c r="K77" s="25">
        <f>1051.448-47.315+330.251</f>
        <v>1334.384</v>
      </c>
      <c r="L77" s="26"/>
      <c r="M77" s="26"/>
      <c r="N77" s="26"/>
      <c r="O77" s="26"/>
      <c r="P77" s="26"/>
      <c r="Q77" s="26"/>
      <c r="R77" s="27"/>
      <c r="S77" s="28">
        <v>1334.38</v>
      </c>
      <c r="T77" s="34">
        <f t="shared" si="22"/>
        <v>99.99970023621387</v>
      </c>
    </row>
    <row r="78" spans="1:20" ht="51.75" customHeight="1" outlineLevel="6">
      <c r="A78" s="22" t="s">
        <v>47</v>
      </c>
      <c r="B78" s="4" t="s">
        <v>2</v>
      </c>
      <c r="C78" s="4" t="s">
        <v>38</v>
      </c>
      <c r="D78" s="4"/>
      <c r="E78" s="4"/>
      <c r="F78" s="4"/>
      <c r="G78" s="4"/>
      <c r="H78" s="4"/>
      <c r="I78" s="4" t="s">
        <v>152</v>
      </c>
      <c r="J78" s="4" t="s">
        <v>120</v>
      </c>
      <c r="K78" s="25">
        <f>K79</f>
        <v>939.4150000000001</v>
      </c>
      <c r="L78" s="25">
        <f aca="true" t="shared" si="24" ref="L78:S78">L79</f>
        <v>170100</v>
      </c>
      <c r="M78" s="25">
        <f t="shared" si="24"/>
        <v>0</v>
      </c>
      <c r="N78" s="25">
        <f t="shared" si="24"/>
        <v>170100</v>
      </c>
      <c r="O78" s="25">
        <f t="shared" si="24"/>
        <v>0</v>
      </c>
      <c r="P78" s="25">
        <f t="shared" si="24"/>
        <v>170100</v>
      </c>
      <c r="Q78" s="25">
        <f t="shared" si="24"/>
        <v>0</v>
      </c>
      <c r="R78" s="25">
        <f t="shared" si="24"/>
        <v>0</v>
      </c>
      <c r="S78" s="25">
        <f t="shared" si="24"/>
        <v>748.42</v>
      </c>
      <c r="T78" s="34">
        <f t="shared" si="22"/>
        <v>79.66873000750466</v>
      </c>
    </row>
    <row r="79" spans="1:20" ht="25.5" outlineLevel="7">
      <c r="A79" s="22" t="s">
        <v>41</v>
      </c>
      <c r="B79" s="4" t="s">
        <v>2</v>
      </c>
      <c r="C79" s="4" t="s">
        <v>38</v>
      </c>
      <c r="D79" s="4"/>
      <c r="E79" s="4"/>
      <c r="F79" s="4"/>
      <c r="G79" s="4"/>
      <c r="H79" s="4"/>
      <c r="I79" s="4" t="s">
        <v>152</v>
      </c>
      <c r="J79" s="4" t="s">
        <v>149</v>
      </c>
      <c r="K79" s="25">
        <f>170.1+769.315</f>
        <v>939.4150000000001</v>
      </c>
      <c r="L79" s="26">
        <v>170100</v>
      </c>
      <c r="M79" s="26">
        <v>0</v>
      </c>
      <c r="N79" s="26">
        <v>170100</v>
      </c>
      <c r="O79" s="26">
        <v>0</v>
      </c>
      <c r="P79" s="26">
        <v>170100</v>
      </c>
      <c r="Q79" s="26">
        <v>0</v>
      </c>
      <c r="R79" s="27">
        <v>0</v>
      </c>
      <c r="S79" s="28">
        <v>748.42</v>
      </c>
      <c r="T79" s="34">
        <f t="shared" si="22"/>
        <v>79.66873000750466</v>
      </c>
    </row>
    <row r="80" spans="1:20" ht="51.75" customHeight="1" outlineLevel="6">
      <c r="A80" s="22" t="s">
        <v>48</v>
      </c>
      <c r="B80" s="4" t="s">
        <v>2</v>
      </c>
      <c r="C80" s="4" t="s">
        <v>38</v>
      </c>
      <c r="D80" s="4"/>
      <c r="E80" s="4"/>
      <c r="F80" s="4"/>
      <c r="G80" s="4"/>
      <c r="H80" s="4"/>
      <c r="I80" s="4" t="s">
        <v>153</v>
      </c>
      <c r="J80" s="4" t="s">
        <v>120</v>
      </c>
      <c r="K80" s="25">
        <f>K81</f>
        <v>47</v>
      </c>
      <c r="L80" s="25">
        <f aca="true" t="shared" si="25" ref="L80:S80">L81</f>
        <v>9000</v>
      </c>
      <c r="M80" s="25">
        <f t="shared" si="25"/>
        <v>0</v>
      </c>
      <c r="N80" s="25">
        <f t="shared" si="25"/>
        <v>9000</v>
      </c>
      <c r="O80" s="25">
        <f t="shared" si="25"/>
        <v>0</v>
      </c>
      <c r="P80" s="25">
        <f t="shared" si="25"/>
        <v>9000</v>
      </c>
      <c r="Q80" s="25">
        <f t="shared" si="25"/>
        <v>0</v>
      </c>
      <c r="R80" s="25">
        <f t="shared" si="25"/>
        <v>0</v>
      </c>
      <c r="S80" s="25">
        <f t="shared" si="25"/>
        <v>39.57</v>
      </c>
      <c r="T80" s="34">
        <f t="shared" si="22"/>
        <v>84.19148936170214</v>
      </c>
    </row>
    <row r="81" spans="1:20" ht="25.5" outlineLevel="7">
      <c r="A81" s="22" t="s">
        <v>41</v>
      </c>
      <c r="B81" s="4" t="s">
        <v>2</v>
      </c>
      <c r="C81" s="4" t="s">
        <v>38</v>
      </c>
      <c r="D81" s="4"/>
      <c r="E81" s="4"/>
      <c r="F81" s="4"/>
      <c r="G81" s="4"/>
      <c r="H81" s="4"/>
      <c r="I81" s="4" t="s">
        <v>153</v>
      </c>
      <c r="J81" s="4" t="s">
        <v>149</v>
      </c>
      <c r="K81" s="25">
        <f>9+38</f>
        <v>47</v>
      </c>
      <c r="L81" s="26">
        <v>9000</v>
      </c>
      <c r="M81" s="26">
        <v>0</v>
      </c>
      <c r="N81" s="26">
        <v>9000</v>
      </c>
      <c r="O81" s="26">
        <v>0</v>
      </c>
      <c r="P81" s="26">
        <v>9000</v>
      </c>
      <c r="Q81" s="26">
        <v>0</v>
      </c>
      <c r="R81" s="27">
        <v>0</v>
      </c>
      <c r="S81" s="28">
        <v>39.57</v>
      </c>
      <c r="T81" s="34">
        <f t="shared" si="22"/>
        <v>84.19148936170214</v>
      </c>
    </row>
    <row r="82" spans="1:20" ht="51.75" customHeight="1" outlineLevel="7">
      <c r="A82" s="22" t="s">
        <v>48</v>
      </c>
      <c r="B82" s="4" t="s">
        <v>2</v>
      </c>
      <c r="C82" s="4" t="s">
        <v>38</v>
      </c>
      <c r="D82" s="4"/>
      <c r="E82" s="4"/>
      <c r="F82" s="4"/>
      <c r="G82" s="4"/>
      <c r="H82" s="4"/>
      <c r="I82" s="4" t="s">
        <v>154</v>
      </c>
      <c r="J82" s="4" t="s">
        <v>120</v>
      </c>
      <c r="K82" s="25">
        <f>K83</f>
        <v>618.586</v>
      </c>
      <c r="L82" s="25">
        <f aca="true" t="shared" si="26" ref="L82:S82">L83</f>
        <v>0</v>
      </c>
      <c r="M82" s="25">
        <f t="shared" si="26"/>
        <v>0</v>
      </c>
      <c r="N82" s="25">
        <f t="shared" si="26"/>
        <v>0</v>
      </c>
      <c r="O82" s="25">
        <f t="shared" si="26"/>
        <v>0</v>
      </c>
      <c r="P82" s="25">
        <f t="shared" si="26"/>
        <v>0</v>
      </c>
      <c r="Q82" s="25">
        <f t="shared" si="26"/>
        <v>0</v>
      </c>
      <c r="R82" s="25">
        <f t="shared" si="26"/>
        <v>0</v>
      </c>
      <c r="S82" s="25">
        <f t="shared" si="26"/>
        <v>618.58</v>
      </c>
      <c r="T82" s="34">
        <f t="shared" si="22"/>
        <v>99.9990300459435</v>
      </c>
    </row>
    <row r="83" spans="1:20" ht="25.5" outlineLevel="7">
      <c r="A83" s="22" t="s">
        <v>41</v>
      </c>
      <c r="B83" s="4" t="s">
        <v>2</v>
      </c>
      <c r="C83" s="4" t="s">
        <v>38</v>
      </c>
      <c r="D83" s="4"/>
      <c r="E83" s="4"/>
      <c r="F83" s="4"/>
      <c r="G83" s="4"/>
      <c r="H83" s="4"/>
      <c r="I83" s="4" t="s">
        <v>154</v>
      </c>
      <c r="J83" s="4" t="s">
        <v>127</v>
      </c>
      <c r="K83" s="25">
        <f>130+77.7+420.264-420.264+410.886</f>
        <v>618.586</v>
      </c>
      <c r="L83" s="26"/>
      <c r="M83" s="26"/>
      <c r="N83" s="26"/>
      <c r="O83" s="26"/>
      <c r="P83" s="26"/>
      <c r="Q83" s="26"/>
      <c r="R83" s="27"/>
      <c r="S83" s="30">
        <v>618.58</v>
      </c>
      <c r="T83" s="34">
        <f t="shared" si="22"/>
        <v>99.9990300459435</v>
      </c>
    </row>
    <row r="84" spans="1:20" ht="12.75" outlineLevel="1">
      <c r="A84" s="22" t="s">
        <v>49</v>
      </c>
      <c r="B84" s="4" t="s">
        <v>2</v>
      </c>
      <c r="C84" s="4" t="s">
        <v>50</v>
      </c>
      <c r="D84" s="4"/>
      <c r="E84" s="4"/>
      <c r="F84" s="4"/>
      <c r="G84" s="4"/>
      <c r="H84" s="4"/>
      <c r="I84" s="4" t="s">
        <v>116</v>
      </c>
      <c r="J84" s="4" t="s">
        <v>120</v>
      </c>
      <c r="K84" s="25">
        <f>K85+K92+K111</f>
        <v>148497.18889999998</v>
      </c>
      <c r="L84" s="25">
        <f aca="true" t="shared" si="27" ref="L84:S84">L85+L92+L111</f>
        <v>15105649</v>
      </c>
      <c r="M84" s="25">
        <f t="shared" si="27"/>
        <v>131896</v>
      </c>
      <c r="N84" s="25">
        <f t="shared" si="27"/>
        <v>15105649</v>
      </c>
      <c r="O84" s="25">
        <f t="shared" si="27"/>
        <v>131896</v>
      </c>
      <c r="P84" s="25">
        <f t="shared" si="27"/>
        <v>15105649</v>
      </c>
      <c r="Q84" s="25">
        <f t="shared" si="27"/>
        <v>131896</v>
      </c>
      <c r="R84" s="25">
        <f t="shared" si="27"/>
        <v>131896</v>
      </c>
      <c r="S84" s="25">
        <f t="shared" si="27"/>
        <v>43280.07000000001</v>
      </c>
      <c r="T84" s="34">
        <f t="shared" si="22"/>
        <v>29.14538000389044</v>
      </c>
    </row>
    <row r="85" spans="1:20" ht="12.75" outlineLevel="2">
      <c r="A85" s="22" t="s">
        <v>51</v>
      </c>
      <c r="B85" s="4" t="s">
        <v>2</v>
      </c>
      <c r="C85" s="4" t="s">
        <v>52</v>
      </c>
      <c r="D85" s="4"/>
      <c r="E85" s="4"/>
      <c r="F85" s="4"/>
      <c r="G85" s="4"/>
      <c r="H85" s="4"/>
      <c r="I85" s="4" t="s">
        <v>116</v>
      </c>
      <c r="J85" s="4" t="s">
        <v>120</v>
      </c>
      <c r="K85" s="25">
        <f>K86</f>
        <v>586.68737</v>
      </c>
      <c r="L85" s="25">
        <f aca="true" t="shared" si="28" ref="L85:S88">L86</f>
        <v>843837</v>
      </c>
      <c r="M85" s="25">
        <f t="shared" si="28"/>
        <v>0</v>
      </c>
      <c r="N85" s="25">
        <f t="shared" si="28"/>
        <v>843837</v>
      </c>
      <c r="O85" s="25">
        <f t="shared" si="28"/>
        <v>0</v>
      </c>
      <c r="P85" s="25">
        <f t="shared" si="28"/>
        <v>843837</v>
      </c>
      <c r="Q85" s="25">
        <f t="shared" si="28"/>
        <v>0</v>
      </c>
      <c r="R85" s="25">
        <f t="shared" si="28"/>
        <v>0</v>
      </c>
      <c r="S85" s="25">
        <f t="shared" si="28"/>
        <v>256.40999999999997</v>
      </c>
      <c r="T85" s="34">
        <f t="shared" si="22"/>
        <v>43.70470767079918</v>
      </c>
    </row>
    <row r="86" spans="1:20" ht="38.25" hidden="1" outlineLevel="3">
      <c r="A86" s="22" t="s">
        <v>53</v>
      </c>
      <c r="B86" s="4" t="s">
        <v>2</v>
      </c>
      <c r="C86" s="4" t="s">
        <v>52</v>
      </c>
      <c r="D86" s="4"/>
      <c r="E86" s="4"/>
      <c r="F86" s="4"/>
      <c r="G86" s="4"/>
      <c r="H86" s="4"/>
      <c r="I86" s="4" t="s">
        <v>155</v>
      </c>
      <c r="J86" s="4" t="s">
        <v>120</v>
      </c>
      <c r="K86" s="25">
        <f>K87</f>
        <v>586.68737</v>
      </c>
      <c r="L86" s="25">
        <f t="shared" si="28"/>
        <v>843837</v>
      </c>
      <c r="M86" s="25">
        <f t="shared" si="28"/>
        <v>0</v>
      </c>
      <c r="N86" s="25">
        <f t="shared" si="28"/>
        <v>843837</v>
      </c>
      <c r="O86" s="25">
        <f t="shared" si="28"/>
        <v>0</v>
      </c>
      <c r="P86" s="25">
        <f t="shared" si="28"/>
        <v>843837</v>
      </c>
      <c r="Q86" s="25">
        <f t="shared" si="28"/>
        <v>0</v>
      </c>
      <c r="R86" s="25">
        <f t="shared" si="28"/>
        <v>0</v>
      </c>
      <c r="S86" s="25">
        <f t="shared" si="28"/>
        <v>256.40999999999997</v>
      </c>
      <c r="T86" s="34">
        <f t="shared" si="22"/>
        <v>43.70470767079918</v>
      </c>
    </row>
    <row r="87" spans="1:20" ht="38.25" outlineLevel="4">
      <c r="A87" s="22" t="s">
        <v>54</v>
      </c>
      <c r="B87" s="4" t="s">
        <v>2</v>
      </c>
      <c r="C87" s="4" t="s">
        <v>52</v>
      </c>
      <c r="D87" s="4"/>
      <c r="E87" s="4"/>
      <c r="F87" s="4"/>
      <c r="G87" s="4"/>
      <c r="H87" s="4"/>
      <c r="I87" s="4" t="s">
        <v>156</v>
      </c>
      <c r="J87" s="4" t="s">
        <v>120</v>
      </c>
      <c r="K87" s="25">
        <f>K88</f>
        <v>586.68737</v>
      </c>
      <c r="L87" s="25">
        <f t="shared" si="28"/>
        <v>843837</v>
      </c>
      <c r="M87" s="25">
        <f t="shared" si="28"/>
        <v>0</v>
      </c>
      <c r="N87" s="25">
        <f t="shared" si="28"/>
        <v>843837</v>
      </c>
      <c r="O87" s="25">
        <f t="shared" si="28"/>
        <v>0</v>
      </c>
      <c r="P87" s="25">
        <f t="shared" si="28"/>
        <v>843837</v>
      </c>
      <c r="Q87" s="25">
        <f t="shared" si="28"/>
        <v>0</v>
      </c>
      <c r="R87" s="25">
        <f t="shared" si="28"/>
        <v>0</v>
      </c>
      <c r="S87" s="25">
        <f t="shared" si="28"/>
        <v>256.40999999999997</v>
      </c>
      <c r="T87" s="34">
        <f t="shared" si="22"/>
        <v>43.70470767079918</v>
      </c>
    </row>
    <row r="88" spans="1:20" ht="25.5" outlineLevel="5">
      <c r="A88" s="22" t="s">
        <v>33</v>
      </c>
      <c r="B88" s="4" t="s">
        <v>2</v>
      </c>
      <c r="C88" s="4" t="s">
        <v>52</v>
      </c>
      <c r="D88" s="4"/>
      <c r="E88" s="4"/>
      <c r="F88" s="4"/>
      <c r="G88" s="4"/>
      <c r="H88" s="4"/>
      <c r="I88" s="4" t="s">
        <v>157</v>
      </c>
      <c r="J88" s="4" t="s">
        <v>120</v>
      </c>
      <c r="K88" s="25">
        <f>K89</f>
        <v>586.68737</v>
      </c>
      <c r="L88" s="25">
        <f t="shared" si="28"/>
        <v>843837</v>
      </c>
      <c r="M88" s="25">
        <f t="shared" si="28"/>
        <v>0</v>
      </c>
      <c r="N88" s="25">
        <f t="shared" si="28"/>
        <v>843837</v>
      </c>
      <c r="O88" s="25">
        <f t="shared" si="28"/>
        <v>0</v>
      </c>
      <c r="P88" s="25">
        <f t="shared" si="28"/>
        <v>843837</v>
      </c>
      <c r="Q88" s="25">
        <f t="shared" si="28"/>
        <v>0</v>
      </c>
      <c r="R88" s="25">
        <f t="shared" si="28"/>
        <v>0</v>
      </c>
      <c r="S88" s="25">
        <f t="shared" si="28"/>
        <v>256.40999999999997</v>
      </c>
      <c r="T88" s="34">
        <f t="shared" si="22"/>
        <v>43.70470767079918</v>
      </c>
    </row>
    <row r="89" spans="1:20" ht="12.75" outlineLevel="6">
      <c r="A89" s="22" t="s">
        <v>55</v>
      </c>
      <c r="B89" s="4" t="s">
        <v>2</v>
      </c>
      <c r="C89" s="4" t="s">
        <v>52</v>
      </c>
      <c r="D89" s="4"/>
      <c r="E89" s="4"/>
      <c r="F89" s="4"/>
      <c r="G89" s="4"/>
      <c r="H89" s="4"/>
      <c r="I89" s="4" t="s">
        <v>158</v>
      </c>
      <c r="J89" s="4" t="s">
        <v>120</v>
      </c>
      <c r="K89" s="25">
        <f>K90+K91</f>
        <v>586.68737</v>
      </c>
      <c r="L89" s="25">
        <f aca="true" t="shared" si="29" ref="L89:S89">L90+L91</f>
        <v>843837</v>
      </c>
      <c r="M89" s="25">
        <f t="shared" si="29"/>
        <v>0</v>
      </c>
      <c r="N89" s="25">
        <f t="shared" si="29"/>
        <v>843837</v>
      </c>
      <c r="O89" s="25">
        <f t="shared" si="29"/>
        <v>0</v>
      </c>
      <c r="P89" s="25">
        <f t="shared" si="29"/>
        <v>843837</v>
      </c>
      <c r="Q89" s="25">
        <f t="shared" si="29"/>
        <v>0</v>
      </c>
      <c r="R89" s="25">
        <f t="shared" si="29"/>
        <v>0</v>
      </c>
      <c r="S89" s="25">
        <f t="shared" si="29"/>
        <v>256.40999999999997</v>
      </c>
      <c r="T89" s="34">
        <f t="shared" si="22"/>
        <v>43.70470767079918</v>
      </c>
    </row>
    <row r="90" spans="1:20" ht="25.5" customHeight="1" outlineLevel="7">
      <c r="A90" s="22" t="s">
        <v>17</v>
      </c>
      <c r="B90" s="4" t="s">
        <v>2</v>
      </c>
      <c r="C90" s="4" t="s">
        <v>52</v>
      </c>
      <c r="D90" s="4"/>
      <c r="E90" s="4"/>
      <c r="F90" s="4"/>
      <c r="G90" s="4"/>
      <c r="H90" s="4"/>
      <c r="I90" s="4" t="s">
        <v>158</v>
      </c>
      <c r="J90" s="4" t="s">
        <v>127</v>
      </c>
      <c r="K90" s="25">
        <f>843.837-300+1.5+4.35037</f>
        <v>549.68737</v>
      </c>
      <c r="L90" s="26">
        <v>843837</v>
      </c>
      <c r="M90" s="26">
        <v>0</v>
      </c>
      <c r="N90" s="26">
        <v>843837</v>
      </c>
      <c r="O90" s="26">
        <v>0</v>
      </c>
      <c r="P90" s="26">
        <v>843837</v>
      </c>
      <c r="Q90" s="26">
        <v>0</v>
      </c>
      <c r="R90" s="27">
        <v>0</v>
      </c>
      <c r="S90" s="28">
        <v>219.41</v>
      </c>
      <c r="T90" s="34">
        <f t="shared" si="22"/>
        <v>39.91541592087153</v>
      </c>
    </row>
    <row r="91" spans="1:20" ht="12.75" outlineLevel="7">
      <c r="A91" s="22" t="s">
        <v>18</v>
      </c>
      <c r="B91" s="4" t="s">
        <v>2</v>
      </c>
      <c r="C91" s="4" t="s">
        <v>52</v>
      </c>
      <c r="D91" s="4"/>
      <c r="E91" s="4"/>
      <c r="F91" s="4"/>
      <c r="G91" s="4"/>
      <c r="H91" s="4"/>
      <c r="I91" s="4" t="s">
        <v>158</v>
      </c>
      <c r="J91" s="4" t="s">
        <v>128</v>
      </c>
      <c r="K91" s="25">
        <f>35+2</f>
        <v>37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7">
        <v>0</v>
      </c>
      <c r="S91" s="28">
        <v>37</v>
      </c>
      <c r="T91" s="34">
        <f t="shared" si="22"/>
        <v>100</v>
      </c>
    </row>
    <row r="92" spans="1:20" ht="12.75" outlineLevel="2">
      <c r="A92" s="22" t="s">
        <v>56</v>
      </c>
      <c r="B92" s="4" t="s">
        <v>2</v>
      </c>
      <c r="C92" s="4" t="s">
        <v>57</v>
      </c>
      <c r="D92" s="4"/>
      <c r="E92" s="4"/>
      <c r="F92" s="4"/>
      <c r="G92" s="4"/>
      <c r="H92" s="4"/>
      <c r="I92" s="4" t="s">
        <v>116</v>
      </c>
      <c r="J92" s="4" t="s">
        <v>120</v>
      </c>
      <c r="K92" s="25">
        <f>K93</f>
        <v>144861.84609999997</v>
      </c>
      <c r="L92" s="25">
        <f aca="true" t="shared" si="30" ref="L92:S92">L93</f>
        <v>12729312</v>
      </c>
      <c r="M92" s="25">
        <f t="shared" si="30"/>
        <v>131896</v>
      </c>
      <c r="N92" s="25">
        <f t="shared" si="30"/>
        <v>12729312</v>
      </c>
      <c r="O92" s="25">
        <f t="shared" si="30"/>
        <v>131896</v>
      </c>
      <c r="P92" s="25">
        <f t="shared" si="30"/>
        <v>12729312</v>
      </c>
      <c r="Q92" s="25">
        <f t="shared" si="30"/>
        <v>131896</v>
      </c>
      <c r="R92" s="25">
        <f t="shared" si="30"/>
        <v>131896</v>
      </c>
      <c r="S92" s="25">
        <f t="shared" si="30"/>
        <v>40070.26</v>
      </c>
      <c r="T92" s="34">
        <f t="shared" si="22"/>
        <v>27.661017085436697</v>
      </c>
    </row>
    <row r="93" spans="1:20" ht="38.25" outlineLevel="3">
      <c r="A93" s="22" t="s">
        <v>53</v>
      </c>
      <c r="B93" s="4" t="s">
        <v>2</v>
      </c>
      <c r="C93" s="4" t="s">
        <v>57</v>
      </c>
      <c r="D93" s="4"/>
      <c r="E93" s="4"/>
      <c r="F93" s="4"/>
      <c r="G93" s="4"/>
      <c r="H93" s="4"/>
      <c r="I93" s="4" t="s">
        <v>155</v>
      </c>
      <c r="J93" s="4" t="s">
        <v>120</v>
      </c>
      <c r="K93" s="25">
        <f>K94</f>
        <v>144861.84609999997</v>
      </c>
      <c r="L93" s="25">
        <f aca="true" t="shared" si="31" ref="L93:S93">L94</f>
        <v>12729312</v>
      </c>
      <c r="M93" s="25">
        <f t="shared" si="31"/>
        <v>131896</v>
      </c>
      <c r="N93" s="25">
        <f t="shared" si="31"/>
        <v>12729312</v>
      </c>
      <c r="O93" s="25">
        <f t="shared" si="31"/>
        <v>131896</v>
      </c>
      <c r="P93" s="25">
        <f t="shared" si="31"/>
        <v>12729312</v>
      </c>
      <c r="Q93" s="25">
        <f t="shared" si="31"/>
        <v>131896</v>
      </c>
      <c r="R93" s="25">
        <f t="shared" si="31"/>
        <v>131896</v>
      </c>
      <c r="S93" s="25">
        <f t="shared" si="31"/>
        <v>40070.26</v>
      </c>
      <c r="T93" s="34">
        <f t="shared" si="22"/>
        <v>27.661017085436697</v>
      </c>
    </row>
    <row r="94" spans="1:20" ht="38.25" outlineLevel="4">
      <c r="A94" s="22" t="s">
        <v>54</v>
      </c>
      <c r="B94" s="4" t="s">
        <v>2</v>
      </c>
      <c r="C94" s="4" t="s">
        <v>57</v>
      </c>
      <c r="D94" s="4"/>
      <c r="E94" s="4"/>
      <c r="F94" s="4"/>
      <c r="G94" s="4"/>
      <c r="H94" s="4"/>
      <c r="I94" s="4" t="s">
        <v>156</v>
      </c>
      <c r="J94" s="4" t="s">
        <v>120</v>
      </c>
      <c r="K94" s="25">
        <f>K95+K101+K106</f>
        <v>144861.84609999997</v>
      </c>
      <c r="L94" s="25">
        <f aca="true" t="shared" si="32" ref="L94:S94">L95+L101+L106</f>
        <v>12729312</v>
      </c>
      <c r="M94" s="25">
        <f t="shared" si="32"/>
        <v>131896</v>
      </c>
      <c r="N94" s="25">
        <f t="shared" si="32"/>
        <v>12729312</v>
      </c>
      <c r="O94" s="25">
        <f t="shared" si="32"/>
        <v>131896</v>
      </c>
      <c r="P94" s="25">
        <f t="shared" si="32"/>
        <v>12729312</v>
      </c>
      <c r="Q94" s="25">
        <f t="shared" si="32"/>
        <v>131896</v>
      </c>
      <c r="R94" s="25">
        <f t="shared" si="32"/>
        <v>131896</v>
      </c>
      <c r="S94" s="25">
        <f t="shared" si="32"/>
        <v>40070.26</v>
      </c>
      <c r="T94" s="34">
        <f t="shared" si="22"/>
        <v>27.661017085436697</v>
      </c>
    </row>
    <row r="95" spans="1:20" ht="25.5" hidden="1" outlineLevel="5">
      <c r="A95" s="22" t="s">
        <v>33</v>
      </c>
      <c r="B95" s="4" t="s">
        <v>2</v>
      </c>
      <c r="C95" s="4" t="s">
        <v>57</v>
      </c>
      <c r="D95" s="4"/>
      <c r="E95" s="4"/>
      <c r="F95" s="4"/>
      <c r="G95" s="4"/>
      <c r="H95" s="4"/>
      <c r="I95" s="4"/>
      <c r="J95" s="4"/>
      <c r="K95" s="25">
        <f>K98+K96</f>
        <v>7131.4991</v>
      </c>
      <c r="L95" s="25">
        <f aca="true" t="shared" si="33" ref="L95:S95">L98+L96</f>
        <v>6801416</v>
      </c>
      <c r="M95" s="25">
        <f t="shared" si="33"/>
        <v>0</v>
      </c>
      <c r="N95" s="25">
        <f t="shared" si="33"/>
        <v>6801416</v>
      </c>
      <c r="O95" s="25">
        <f t="shared" si="33"/>
        <v>0</v>
      </c>
      <c r="P95" s="25">
        <f t="shared" si="33"/>
        <v>6801416</v>
      </c>
      <c r="Q95" s="25">
        <f t="shared" si="33"/>
        <v>0</v>
      </c>
      <c r="R95" s="25">
        <f t="shared" si="33"/>
        <v>0</v>
      </c>
      <c r="S95" s="25">
        <f t="shared" si="33"/>
        <v>1312.06</v>
      </c>
      <c r="T95" s="34">
        <f t="shared" si="22"/>
        <v>18.398095289670582</v>
      </c>
    </row>
    <row r="96" spans="1:20" ht="25.5" outlineLevel="5">
      <c r="A96" s="22" t="s">
        <v>33</v>
      </c>
      <c r="B96" s="4" t="s">
        <v>2</v>
      </c>
      <c r="C96" s="4" t="s">
        <v>57</v>
      </c>
      <c r="D96" s="4"/>
      <c r="E96" s="4"/>
      <c r="F96" s="4"/>
      <c r="G96" s="4"/>
      <c r="H96" s="4"/>
      <c r="I96" s="4" t="s">
        <v>158</v>
      </c>
      <c r="J96" s="4" t="s">
        <v>120</v>
      </c>
      <c r="K96" s="25">
        <f>K97</f>
        <v>7</v>
      </c>
      <c r="L96" s="25">
        <f aca="true" t="shared" si="34" ref="L96:S96">L97</f>
        <v>0</v>
      </c>
      <c r="M96" s="25">
        <f t="shared" si="34"/>
        <v>0</v>
      </c>
      <c r="N96" s="25">
        <f t="shared" si="34"/>
        <v>0</v>
      </c>
      <c r="O96" s="25">
        <f t="shared" si="34"/>
        <v>0</v>
      </c>
      <c r="P96" s="25">
        <f t="shared" si="34"/>
        <v>0</v>
      </c>
      <c r="Q96" s="25">
        <f t="shared" si="34"/>
        <v>0</v>
      </c>
      <c r="R96" s="25">
        <f t="shared" si="34"/>
        <v>0</v>
      </c>
      <c r="S96" s="25">
        <f t="shared" si="34"/>
        <v>7</v>
      </c>
      <c r="T96" s="34">
        <f t="shared" si="22"/>
        <v>100</v>
      </c>
    </row>
    <row r="97" spans="1:20" ht="24.75" customHeight="1" outlineLevel="5">
      <c r="A97" s="22" t="s">
        <v>17</v>
      </c>
      <c r="B97" s="4" t="s">
        <v>2</v>
      </c>
      <c r="C97" s="4" t="s">
        <v>57</v>
      </c>
      <c r="D97" s="4"/>
      <c r="E97" s="4"/>
      <c r="F97" s="4"/>
      <c r="G97" s="4"/>
      <c r="H97" s="4"/>
      <c r="I97" s="4" t="s">
        <v>158</v>
      </c>
      <c r="J97" s="4" t="s">
        <v>127</v>
      </c>
      <c r="K97" s="25">
        <f>8-1</f>
        <v>7</v>
      </c>
      <c r="L97" s="26"/>
      <c r="M97" s="26"/>
      <c r="N97" s="26"/>
      <c r="O97" s="26"/>
      <c r="P97" s="26"/>
      <c r="Q97" s="26"/>
      <c r="R97" s="27"/>
      <c r="S97" s="28">
        <v>7</v>
      </c>
      <c r="T97" s="34">
        <f t="shared" si="22"/>
        <v>100</v>
      </c>
    </row>
    <row r="98" spans="1:20" ht="12.75" outlineLevel="6">
      <c r="A98" s="22" t="s">
        <v>58</v>
      </c>
      <c r="B98" s="4" t="s">
        <v>2</v>
      </c>
      <c r="C98" s="4" t="s">
        <v>57</v>
      </c>
      <c r="D98" s="4"/>
      <c r="E98" s="4"/>
      <c r="F98" s="4"/>
      <c r="G98" s="4"/>
      <c r="H98" s="4"/>
      <c r="I98" s="4" t="s">
        <v>159</v>
      </c>
      <c r="J98" s="4" t="s">
        <v>120</v>
      </c>
      <c r="K98" s="25">
        <f>K99+K100</f>
        <v>7124.4991</v>
      </c>
      <c r="L98" s="25">
        <f aca="true" t="shared" si="35" ref="L98:S98">L99+L100</f>
        <v>6801416</v>
      </c>
      <c r="M98" s="25">
        <f t="shared" si="35"/>
        <v>0</v>
      </c>
      <c r="N98" s="25">
        <f t="shared" si="35"/>
        <v>6801416</v>
      </c>
      <c r="O98" s="25">
        <f t="shared" si="35"/>
        <v>0</v>
      </c>
      <c r="P98" s="25">
        <f t="shared" si="35"/>
        <v>6801416</v>
      </c>
      <c r="Q98" s="25">
        <f t="shared" si="35"/>
        <v>0</v>
      </c>
      <c r="R98" s="25">
        <f t="shared" si="35"/>
        <v>0</v>
      </c>
      <c r="S98" s="25">
        <f t="shared" si="35"/>
        <v>1305.06</v>
      </c>
      <c r="T98" s="34">
        <f t="shared" si="22"/>
        <v>18.317919360815132</v>
      </c>
    </row>
    <row r="99" spans="1:20" ht="26.25" customHeight="1" outlineLevel="7">
      <c r="A99" s="22" t="s">
        <v>17</v>
      </c>
      <c r="B99" s="4" t="s">
        <v>2</v>
      </c>
      <c r="C99" s="4" t="s">
        <v>57</v>
      </c>
      <c r="D99" s="4"/>
      <c r="E99" s="4"/>
      <c r="F99" s="4"/>
      <c r="G99" s="4"/>
      <c r="H99" s="4"/>
      <c r="I99" s="4" t="s">
        <v>159</v>
      </c>
      <c r="J99" s="4" t="s">
        <v>127</v>
      </c>
      <c r="K99" s="25">
        <f>6801.416+56.2656+40.024+40</f>
        <v>6937.7056</v>
      </c>
      <c r="L99" s="26">
        <v>6801416</v>
      </c>
      <c r="M99" s="26">
        <v>0</v>
      </c>
      <c r="N99" s="26">
        <v>6801416</v>
      </c>
      <c r="O99" s="26">
        <v>0</v>
      </c>
      <c r="P99" s="26">
        <v>6801416</v>
      </c>
      <c r="Q99" s="26">
        <v>0</v>
      </c>
      <c r="R99" s="27">
        <v>0</v>
      </c>
      <c r="S99" s="30">
        <v>1118.26</v>
      </c>
      <c r="T99" s="34">
        <f t="shared" si="22"/>
        <v>16.118585372086123</v>
      </c>
    </row>
    <row r="100" spans="1:20" ht="12.75" outlineLevel="7">
      <c r="A100" s="20" t="s">
        <v>105</v>
      </c>
      <c r="B100" s="4" t="s">
        <v>2</v>
      </c>
      <c r="C100" s="4" t="s">
        <v>57</v>
      </c>
      <c r="D100" s="4"/>
      <c r="E100" s="4"/>
      <c r="F100" s="4"/>
      <c r="G100" s="4"/>
      <c r="H100" s="4"/>
      <c r="I100" s="4" t="s">
        <v>159</v>
      </c>
      <c r="J100" s="4" t="s">
        <v>128</v>
      </c>
      <c r="K100" s="25">
        <f>135.3181+51.4755-0.0001</f>
        <v>186.79349999999997</v>
      </c>
      <c r="L100" s="26"/>
      <c r="M100" s="26"/>
      <c r="N100" s="26"/>
      <c r="O100" s="26"/>
      <c r="P100" s="26"/>
      <c r="Q100" s="26"/>
      <c r="R100" s="27"/>
      <c r="S100" s="28">
        <v>186.8</v>
      </c>
      <c r="T100" s="34">
        <f t="shared" si="22"/>
        <v>100.00347977847197</v>
      </c>
    </row>
    <row r="101" spans="1:20" ht="12.75" hidden="1" outlineLevel="5">
      <c r="A101" s="22" t="s">
        <v>19</v>
      </c>
      <c r="B101" s="4" t="s">
        <v>2</v>
      </c>
      <c r="C101" s="4" t="s">
        <v>57</v>
      </c>
      <c r="D101" s="4"/>
      <c r="E101" s="4"/>
      <c r="F101" s="4"/>
      <c r="G101" s="4"/>
      <c r="H101" s="4"/>
      <c r="I101" s="4"/>
      <c r="J101" s="4"/>
      <c r="K101" s="25">
        <f>K102+K104</f>
        <v>137112.4</v>
      </c>
      <c r="L101" s="25">
        <f aca="true" t="shared" si="36" ref="L101:S101">L102+L104</f>
        <v>5348296</v>
      </c>
      <c r="M101" s="25">
        <f t="shared" si="36"/>
        <v>131896</v>
      </c>
      <c r="N101" s="25">
        <f t="shared" si="36"/>
        <v>5348296</v>
      </c>
      <c r="O101" s="25">
        <f t="shared" si="36"/>
        <v>131896</v>
      </c>
      <c r="P101" s="25">
        <f t="shared" si="36"/>
        <v>5348296</v>
      </c>
      <c r="Q101" s="25">
        <f t="shared" si="36"/>
        <v>131896</v>
      </c>
      <c r="R101" s="25">
        <f t="shared" si="36"/>
        <v>131896</v>
      </c>
      <c r="S101" s="25">
        <f t="shared" si="36"/>
        <v>38140.3</v>
      </c>
      <c r="T101" s="34">
        <f t="shared" si="22"/>
        <v>27.81681306723535</v>
      </c>
    </row>
    <row r="102" spans="1:20" ht="38.25" outlineLevel="6">
      <c r="A102" s="22" t="s">
        <v>59</v>
      </c>
      <c r="B102" s="4" t="s">
        <v>2</v>
      </c>
      <c r="C102" s="4" t="s">
        <v>57</v>
      </c>
      <c r="D102" s="4"/>
      <c r="E102" s="4"/>
      <c r="F102" s="4"/>
      <c r="G102" s="4"/>
      <c r="H102" s="4"/>
      <c r="I102" s="4" t="s">
        <v>160</v>
      </c>
      <c r="J102" s="4" t="s">
        <v>120</v>
      </c>
      <c r="K102" s="25">
        <v>131896</v>
      </c>
      <c r="L102" s="25">
        <v>131896</v>
      </c>
      <c r="M102" s="25">
        <v>131896</v>
      </c>
      <c r="N102" s="25">
        <v>131896</v>
      </c>
      <c r="O102" s="25">
        <v>131896</v>
      </c>
      <c r="P102" s="25">
        <v>131896</v>
      </c>
      <c r="Q102" s="25">
        <v>131896</v>
      </c>
      <c r="R102" s="25">
        <v>131896</v>
      </c>
      <c r="S102" s="25">
        <v>33035</v>
      </c>
      <c r="T102" s="34">
        <f t="shared" si="22"/>
        <v>25.046248559471096</v>
      </c>
    </row>
    <row r="103" spans="1:20" ht="25.5" outlineLevel="7">
      <c r="A103" s="22" t="s">
        <v>41</v>
      </c>
      <c r="B103" s="4" t="s">
        <v>2</v>
      </c>
      <c r="C103" s="4" t="s">
        <v>57</v>
      </c>
      <c r="D103" s="4"/>
      <c r="E103" s="4"/>
      <c r="F103" s="4"/>
      <c r="G103" s="4"/>
      <c r="H103" s="4"/>
      <c r="I103" s="4" t="s">
        <v>160</v>
      </c>
      <c r="J103" s="4" t="s">
        <v>149</v>
      </c>
      <c r="K103" s="25">
        <v>131896</v>
      </c>
      <c r="L103" s="25">
        <v>131896</v>
      </c>
      <c r="M103" s="25">
        <v>131896</v>
      </c>
      <c r="N103" s="25">
        <v>131896</v>
      </c>
      <c r="O103" s="25">
        <v>131896</v>
      </c>
      <c r="P103" s="25">
        <v>131896</v>
      </c>
      <c r="Q103" s="25">
        <v>131896</v>
      </c>
      <c r="R103" s="25">
        <v>131896</v>
      </c>
      <c r="S103" s="25">
        <v>33035</v>
      </c>
      <c r="T103" s="34">
        <f t="shared" si="22"/>
        <v>25.046248559471096</v>
      </c>
    </row>
    <row r="104" spans="1:20" ht="40.5" customHeight="1" outlineLevel="6">
      <c r="A104" s="22" t="s">
        <v>60</v>
      </c>
      <c r="B104" s="4" t="s">
        <v>2</v>
      </c>
      <c r="C104" s="4" t="s">
        <v>57</v>
      </c>
      <c r="D104" s="4"/>
      <c r="E104" s="4"/>
      <c r="F104" s="4"/>
      <c r="G104" s="4"/>
      <c r="H104" s="4"/>
      <c r="I104" s="4" t="s">
        <v>161</v>
      </c>
      <c r="J104" s="4" t="s">
        <v>120</v>
      </c>
      <c r="K104" s="25">
        <v>5216.4</v>
      </c>
      <c r="L104" s="26">
        <v>5216400</v>
      </c>
      <c r="M104" s="26">
        <v>0</v>
      </c>
      <c r="N104" s="26">
        <v>5216400</v>
      </c>
      <c r="O104" s="26">
        <v>0</v>
      </c>
      <c r="P104" s="26">
        <v>5216400</v>
      </c>
      <c r="Q104" s="26">
        <v>0</v>
      </c>
      <c r="R104" s="27">
        <v>0</v>
      </c>
      <c r="S104" s="28">
        <v>5105.3</v>
      </c>
      <c r="T104" s="34">
        <f t="shared" si="22"/>
        <v>97.87017866728013</v>
      </c>
    </row>
    <row r="105" spans="1:20" ht="25.5" outlineLevel="7">
      <c r="A105" s="22" t="s">
        <v>41</v>
      </c>
      <c r="B105" s="4" t="s">
        <v>2</v>
      </c>
      <c r="C105" s="4" t="s">
        <v>57</v>
      </c>
      <c r="D105" s="4"/>
      <c r="E105" s="4"/>
      <c r="F105" s="4"/>
      <c r="G105" s="4"/>
      <c r="H105" s="4"/>
      <c r="I105" s="4" t="s">
        <v>161</v>
      </c>
      <c r="J105" s="4" t="s">
        <v>149</v>
      </c>
      <c r="K105" s="25">
        <v>5216.4</v>
      </c>
      <c r="L105" s="26">
        <v>5216400</v>
      </c>
      <c r="M105" s="26">
        <v>0</v>
      </c>
      <c r="N105" s="26">
        <v>5216400</v>
      </c>
      <c r="O105" s="26">
        <v>0</v>
      </c>
      <c r="P105" s="26">
        <v>5216400</v>
      </c>
      <c r="Q105" s="26">
        <v>0</v>
      </c>
      <c r="R105" s="27">
        <v>0</v>
      </c>
      <c r="S105" s="28">
        <v>5105.3</v>
      </c>
      <c r="T105" s="34">
        <f t="shared" si="22"/>
        <v>97.87017866728013</v>
      </c>
    </row>
    <row r="106" spans="1:20" ht="12.75" hidden="1" outlineLevel="5">
      <c r="A106" s="22" t="s">
        <v>19</v>
      </c>
      <c r="B106" s="4" t="s">
        <v>2</v>
      </c>
      <c r="C106" s="4" t="s">
        <v>57</v>
      </c>
      <c r="D106" s="4"/>
      <c r="E106" s="4"/>
      <c r="F106" s="4"/>
      <c r="G106" s="4"/>
      <c r="H106" s="4"/>
      <c r="I106" s="4"/>
      <c r="J106" s="4"/>
      <c r="K106" s="25">
        <f>K107+K109</f>
        <v>617.947</v>
      </c>
      <c r="L106" s="25">
        <f aca="true" t="shared" si="37" ref="L106:S106">L107+L109</f>
        <v>579600</v>
      </c>
      <c r="M106" s="25">
        <f t="shared" si="37"/>
        <v>0</v>
      </c>
      <c r="N106" s="25">
        <f t="shared" si="37"/>
        <v>579600</v>
      </c>
      <c r="O106" s="25">
        <f t="shared" si="37"/>
        <v>0</v>
      </c>
      <c r="P106" s="25">
        <f t="shared" si="37"/>
        <v>579600</v>
      </c>
      <c r="Q106" s="25">
        <f t="shared" si="37"/>
        <v>0</v>
      </c>
      <c r="R106" s="25">
        <f t="shared" si="37"/>
        <v>0</v>
      </c>
      <c r="S106" s="25">
        <f t="shared" si="37"/>
        <v>617.9</v>
      </c>
      <c r="T106" s="34">
        <f t="shared" si="22"/>
        <v>99.99239416972652</v>
      </c>
    </row>
    <row r="107" spans="1:20" ht="24.75" customHeight="1" outlineLevel="6">
      <c r="A107" s="22" t="s">
        <v>61</v>
      </c>
      <c r="B107" s="4" t="s">
        <v>2</v>
      </c>
      <c r="C107" s="4" t="s">
        <v>57</v>
      </c>
      <c r="D107" s="4"/>
      <c r="E107" s="4"/>
      <c r="F107" s="4"/>
      <c r="G107" s="4"/>
      <c r="H107" s="4"/>
      <c r="I107" s="4" t="s">
        <v>162</v>
      </c>
      <c r="J107" s="4" t="s">
        <v>120</v>
      </c>
      <c r="K107" s="25">
        <v>550.6</v>
      </c>
      <c r="L107" s="26">
        <v>550600</v>
      </c>
      <c r="M107" s="26">
        <v>0</v>
      </c>
      <c r="N107" s="26">
        <v>550600</v>
      </c>
      <c r="O107" s="26">
        <v>0</v>
      </c>
      <c r="P107" s="26">
        <v>550600</v>
      </c>
      <c r="Q107" s="26">
        <v>0</v>
      </c>
      <c r="R107" s="27">
        <v>0</v>
      </c>
      <c r="S107" s="28">
        <v>550.6</v>
      </c>
      <c r="T107" s="34">
        <f t="shared" si="22"/>
        <v>100</v>
      </c>
    </row>
    <row r="108" spans="1:20" ht="25.5" outlineLevel="7">
      <c r="A108" s="22" t="s">
        <v>41</v>
      </c>
      <c r="B108" s="4" t="s">
        <v>2</v>
      </c>
      <c r="C108" s="4" t="s">
        <v>57</v>
      </c>
      <c r="D108" s="4"/>
      <c r="E108" s="4"/>
      <c r="F108" s="4"/>
      <c r="G108" s="4"/>
      <c r="H108" s="4"/>
      <c r="I108" s="4" t="s">
        <v>162</v>
      </c>
      <c r="J108" s="4" t="s">
        <v>149</v>
      </c>
      <c r="K108" s="25">
        <v>550.6</v>
      </c>
      <c r="L108" s="26">
        <v>550600</v>
      </c>
      <c r="M108" s="26">
        <v>0</v>
      </c>
      <c r="N108" s="26">
        <v>550600</v>
      </c>
      <c r="O108" s="26">
        <v>0</v>
      </c>
      <c r="P108" s="26">
        <v>550600</v>
      </c>
      <c r="Q108" s="26">
        <v>0</v>
      </c>
      <c r="R108" s="27">
        <v>0</v>
      </c>
      <c r="S108" s="28">
        <v>550.6</v>
      </c>
      <c r="T108" s="34">
        <f t="shared" si="22"/>
        <v>100</v>
      </c>
    </row>
    <row r="109" spans="1:20" ht="51.75" customHeight="1" outlineLevel="6">
      <c r="A109" s="22" t="s">
        <v>62</v>
      </c>
      <c r="B109" s="4" t="s">
        <v>2</v>
      </c>
      <c r="C109" s="4" t="s">
        <v>57</v>
      </c>
      <c r="D109" s="4"/>
      <c r="E109" s="4"/>
      <c r="F109" s="4"/>
      <c r="G109" s="4"/>
      <c r="H109" s="4"/>
      <c r="I109" s="4" t="s">
        <v>163</v>
      </c>
      <c r="J109" s="4" t="s">
        <v>120</v>
      </c>
      <c r="K109" s="25">
        <f>K110</f>
        <v>67.34700000000001</v>
      </c>
      <c r="L109" s="26">
        <v>29000</v>
      </c>
      <c r="M109" s="26">
        <v>0</v>
      </c>
      <c r="N109" s="26">
        <v>29000</v>
      </c>
      <c r="O109" s="26">
        <v>0</v>
      </c>
      <c r="P109" s="26">
        <v>29000</v>
      </c>
      <c r="Q109" s="26">
        <v>0</v>
      </c>
      <c r="R109" s="27">
        <v>0</v>
      </c>
      <c r="S109" s="28">
        <v>67.3</v>
      </c>
      <c r="T109" s="34">
        <f t="shared" si="22"/>
        <v>99.93021218465557</v>
      </c>
    </row>
    <row r="110" spans="1:20" ht="25.5" outlineLevel="7">
      <c r="A110" s="22" t="s">
        <v>41</v>
      </c>
      <c r="B110" s="4" t="s">
        <v>2</v>
      </c>
      <c r="C110" s="4" t="s">
        <v>57</v>
      </c>
      <c r="D110" s="4"/>
      <c r="E110" s="4"/>
      <c r="F110" s="4"/>
      <c r="G110" s="4"/>
      <c r="H110" s="4"/>
      <c r="I110" s="4" t="s">
        <v>163</v>
      </c>
      <c r="J110" s="4" t="s">
        <v>149</v>
      </c>
      <c r="K110" s="25">
        <f>29+38.347</f>
        <v>67.34700000000001</v>
      </c>
      <c r="L110" s="26">
        <v>29000</v>
      </c>
      <c r="M110" s="26">
        <v>0</v>
      </c>
      <c r="N110" s="26">
        <v>29000</v>
      </c>
      <c r="O110" s="26">
        <v>0</v>
      </c>
      <c r="P110" s="26">
        <v>29000</v>
      </c>
      <c r="Q110" s="26">
        <v>0</v>
      </c>
      <c r="R110" s="27">
        <v>0</v>
      </c>
      <c r="S110" s="28">
        <v>67.3</v>
      </c>
      <c r="T110" s="34">
        <f t="shared" si="22"/>
        <v>99.93021218465557</v>
      </c>
    </row>
    <row r="111" spans="1:20" ht="12.75" outlineLevel="2">
      <c r="A111" s="22" t="s">
        <v>63</v>
      </c>
      <c r="B111" s="4" t="s">
        <v>2</v>
      </c>
      <c r="C111" s="4" t="s">
        <v>64</v>
      </c>
      <c r="D111" s="4"/>
      <c r="E111" s="4"/>
      <c r="F111" s="4"/>
      <c r="G111" s="4"/>
      <c r="H111" s="4"/>
      <c r="I111" s="4" t="s">
        <v>116</v>
      </c>
      <c r="J111" s="4" t="s">
        <v>120</v>
      </c>
      <c r="K111" s="25">
        <f>K112</f>
        <v>3048.65543</v>
      </c>
      <c r="L111" s="25">
        <f aca="true" t="shared" si="38" ref="L111:S112">L112</f>
        <v>1532500</v>
      </c>
      <c r="M111" s="25">
        <f t="shared" si="38"/>
        <v>0</v>
      </c>
      <c r="N111" s="25">
        <f t="shared" si="38"/>
        <v>1532500</v>
      </c>
      <c r="O111" s="25">
        <f t="shared" si="38"/>
        <v>0</v>
      </c>
      <c r="P111" s="25">
        <f t="shared" si="38"/>
        <v>1532500</v>
      </c>
      <c r="Q111" s="25">
        <f t="shared" si="38"/>
        <v>0</v>
      </c>
      <c r="R111" s="25">
        <f t="shared" si="38"/>
        <v>0</v>
      </c>
      <c r="S111" s="25">
        <f t="shared" si="38"/>
        <v>2953.4</v>
      </c>
      <c r="T111" s="34">
        <f t="shared" si="22"/>
        <v>96.87549373200238</v>
      </c>
    </row>
    <row r="112" spans="1:20" ht="39.75" customHeight="1" hidden="1" outlineLevel="3">
      <c r="A112" s="22" t="s">
        <v>32</v>
      </c>
      <c r="B112" s="4" t="s">
        <v>2</v>
      </c>
      <c r="C112" s="4" t="s">
        <v>64</v>
      </c>
      <c r="D112" s="4"/>
      <c r="E112" s="4"/>
      <c r="F112" s="4"/>
      <c r="G112" s="4"/>
      <c r="H112" s="4"/>
      <c r="I112" s="4"/>
      <c r="J112" s="4"/>
      <c r="K112" s="25">
        <f>K113</f>
        <v>3048.65543</v>
      </c>
      <c r="L112" s="25">
        <f t="shared" si="38"/>
        <v>1532500</v>
      </c>
      <c r="M112" s="25">
        <f t="shared" si="38"/>
        <v>0</v>
      </c>
      <c r="N112" s="25">
        <f t="shared" si="38"/>
        <v>1532500</v>
      </c>
      <c r="O112" s="25">
        <f t="shared" si="38"/>
        <v>0</v>
      </c>
      <c r="P112" s="25">
        <f t="shared" si="38"/>
        <v>1532500</v>
      </c>
      <c r="Q112" s="25">
        <f t="shared" si="38"/>
        <v>0</v>
      </c>
      <c r="R112" s="25">
        <f t="shared" si="38"/>
        <v>0</v>
      </c>
      <c r="S112" s="25">
        <f t="shared" si="38"/>
        <v>2953.4</v>
      </c>
      <c r="T112" s="34">
        <f t="shared" si="22"/>
        <v>96.87549373200238</v>
      </c>
    </row>
    <row r="113" spans="1:20" ht="38.25" outlineLevel="4">
      <c r="A113" s="22" t="s">
        <v>15</v>
      </c>
      <c r="B113" s="4" t="s">
        <v>2</v>
      </c>
      <c r="C113" s="4" t="s">
        <v>64</v>
      </c>
      <c r="D113" s="4"/>
      <c r="E113" s="4"/>
      <c r="F113" s="4"/>
      <c r="G113" s="4"/>
      <c r="H113" s="4"/>
      <c r="I113" s="4" t="s">
        <v>142</v>
      </c>
      <c r="J113" s="4" t="s">
        <v>120</v>
      </c>
      <c r="K113" s="25">
        <f>K114+K121</f>
        <v>3048.65543</v>
      </c>
      <c r="L113" s="25">
        <f aca="true" t="shared" si="39" ref="L113:S113">L114+L121</f>
        <v>1532500</v>
      </c>
      <c r="M113" s="25">
        <f t="shared" si="39"/>
        <v>0</v>
      </c>
      <c r="N113" s="25">
        <f t="shared" si="39"/>
        <v>1532500</v>
      </c>
      <c r="O113" s="25">
        <f t="shared" si="39"/>
        <v>0</v>
      </c>
      <c r="P113" s="25">
        <f t="shared" si="39"/>
        <v>1532500</v>
      </c>
      <c r="Q113" s="25">
        <f t="shared" si="39"/>
        <v>0</v>
      </c>
      <c r="R113" s="25">
        <f t="shared" si="39"/>
        <v>0</v>
      </c>
      <c r="S113" s="25">
        <f t="shared" si="39"/>
        <v>2953.4</v>
      </c>
      <c r="T113" s="34">
        <f t="shared" si="22"/>
        <v>96.87549373200238</v>
      </c>
    </row>
    <row r="114" spans="1:20" ht="25.5" outlineLevel="5">
      <c r="A114" s="22" t="s">
        <v>33</v>
      </c>
      <c r="B114" s="4" t="s">
        <v>2</v>
      </c>
      <c r="C114" s="4" t="s">
        <v>64</v>
      </c>
      <c r="D114" s="4"/>
      <c r="E114" s="4"/>
      <c r="F114" s="4"/>
      <c r="G114" s="4"/>
      <c r="H114" s="4"/>
      <c r="I114" s="4" t="s">
        <v>143</v>
      </c>
      <c r="J114" s="4" t="s">
        <v>120</v>
      </c>
      <c r="K114" s="25">
        <f>K115+K118</f>
        <v>2763.8114299999997</v>
      </c>
      <c r="L114" s="25">
        <f aca="true" t="shared" si="40" ref="L114:S114">L115+L118</f>
        <v>1247656</v>
      </c>
      <c r="M114" s="25">
        <f t="shared" si="40"/>
        <v>0</v>
      </c>
      <c r="N114" s="25">
        <f t="shared" si="40"/>
        <v>1247656</v>
      </c>
      <c r="O114" s="25">
        <f t="shared" si="40"/>
        <v>0</v>
      </c>
      <c r="P114" s="25">
        <f t="shared" si="40"/>
        <v>1247656</v>
      </c>
      <c r="Q114" s="25">
        <f t="shared" si="40"/>
        <v>0</v>
      </c>
      <c r="R114" s="25">
        <f t="shared" si="40"/>
        <v>0</v>
      </c>
      <c r="S114" s="25">
        <f t="shared" si="40"/>
        <v>2668.6</v>
      </c>
      <c r="T114" s="34">
        <f t="shared" si="22"/>
        <v>96.5550677963583</v>
      </c>
    </row>
    <row r="115" spans="1:20" ht="12.75" outlineLevel="6">
      <c r="A115" s="22" t="s">
        <v>65</v>
      </c>
      <c r="B115" s="4" t="s">
        <v>2</v>
      </c>
      <c r="C115" s="4" t="s">
        <v>64</v>
      </c>
      <c r="D115" s="4"/>
      <c r="E115" s="4"/>
      <c r="F115" s="4"/>
      <c r="G115" s="4"/>
      <c r="H115" s="4"/>
      <c r="I115" s="4" t="s">
        <v>164</v>
      </c>
      <c r="J115" s="4" t="s">
        <v>120</v>
      </c>
      <c r="K115" s="25">
        <f>K116+K117</f>
        <v>1611.3302699999997</v>
      </c>
      <c r="L115" s="25">
        <f aca="true" t="shared" si="41" ref="L115:S115">L116+L117</f>
        <v>515156</v>
      </c>
      <c r="M115" s="25">
        <f t="shared" si="41"/>
        <v>0</v>
      </c>
      <c r="N115" s="25">
        <f t="shared" si="41"/>
        <v>515156</v>
      </c>
      <c r="O115" s="25">
        <f t="shared" si="41"/>
        <v>0</v>
      </c>
      <c r="P115" s="25">
        <f t="shared" si="41"/>
        <v>515156</v>
      </c>
      <c r="Q115" s="25">
        <f t="shared" si="41"/>
        <v>0</v>
      </c>
      <c r="R115" s="25">
        <f t="shared" si="41"/>
        <v>0</v>
      </c>
      <c r="S115" s="25">
        <f t="shared" si="41"/>
        <v>1527.1</v>
      </c>
      <c r="T115" s="34">
        <f t="shared" si="22"/>
        <v>94.77262535383265</v>
      </c>
    </row>
    <row r="116" spans="1:20" ht="27" customHeight="1" outlineLevel="7">
      <c r="A116" s="22" t="s">
        <v>17</v>
      </c>
      <c r="B116" s="4" t="s">
        <v>2</v>
      </c>
      <c r="C116" s="4" t="s">
        <v>64</v>
      </c>
      <c r="D116" s="4"/>
      <c r="E116" s="4"/>
      <c r="F116" s="4"/>
      <c r="G116" s="4"/>
      <c r="H116" s="4"/>
      <c r="I116" s="4" t="s">
        <v>164</v>
      </c>
      <c r="J116" s="4" t="s">
        <v>127</v>
      </c>
      <c r="K116" s="25">
        <f>515.156-50+650.15758+17.4+155.9+1.724+53.8427-6.9+166.207-0.2</f>
        <v>1503.2872799999998</v>
      </c>
      <c r="L116" s="26">
        <v>515156</v>
      </c>
      <c r="M116" s="26">
        <v>0</v>
      </c>
      <c r="N116" s="26">
        <v>515156</v>
      </c>
      <c r="O116" s="26">
        <v>0</v>
      </c>
      <c r="P116" s="26">
        <v>515156</v>
      </c>
      <c r="Q116" s="26">
        <v>0</v>
      </c>
      <c r="R116" s="27">
        <v>0</v>
      </c>
      <c r="S116" s="28">
        <v>1419.5</v>
      </c>
      <c r="T116" s="34">
        <f t="shared" si="22"/>
        <v>94.42639599797586</v>
      </c>
    </row>
    <row r="117" spans="1:20" ht="12.75" outlineLevel="7">
      <c r="A117" s="22" t="s">
        <v>18</v>
      </c>
      <c r="B117" s="4" t="s">
        <v>2</v>
      </c>
      <c r="C117" s="4" t="s">
        <v>64</v>
      </c>
      <c r="D117" s="4"/>
      <c r="E117" s="4"/>
      <c r="F117" s="4"/>
      <c r="G117" s="4"/>
      <c r="H117" s="4"/>
      <c r="I117" s="4" t="s">
        <v>164</v>
      </c>
      <c r="J117" s="4" t="s">
        <v>128</v>
      </c>
      <c r="K117" s="25">
        <f>2.52007+45.81476+3.94645+2.06862+1.41309+11.63756+11.66145+2.8876+1.41852+15.33069+5.748+3.59618</f>
        <v>108.04299000000002</v>
      </c>
      <c r="L117" s="26"/>
      <c r="M117" s="26"/>
      <c r="N117" s="26"/>
      <c r="O117" s="26"/>
      <c r="P117" s="26"/>
      <c r="Q117" s="26"/>
      <c r="R117" s="27"/>
      <c r="S117" s="28">
        <v>107.6</v>
      </c>
      <c r="T117" s="34">
        <f t="shared" si="22"/>
        <v>99.58998728191433</v>
      </c>
    </row>
    <row r="118" spans="1:20" ht="12.75" outlineLevel="6">
      <c r="A118" s="22" t="s">
        <v>66</v>
      </c>
      <c r="B118" s="4" t="s">
        <v>2</v>
      </c>
      <c r="C118" s="4" t="s">
        <v>64</v>
      </c>
      <c r="D118" s="4"/>
      <c r="E118" s="4"/>
      <c r="F118" s="4"/>
      <c r="G118" s="4"/>
      <c r="H118" s="4"/>
      <c r="I118" s="4" t="s">
        <v>165</v>
      </c>
      <c r="J118" s="4" t="s">
        <v>120</v>
      </c>
      <c r="K118" s="25">
        <f>K119+K120</f>
        <v>1152.48116</v>
      </c>
      <c r="L118" s="25">
        <f aca="true" t="shared" si="42" ref="L118:S118">L119+L120</f>
        <v>732500</v>
      </c>
      <c r="M118" s="25">
        <f t="shared" si="42"/>
        <v>0</v>
      </c>
      <c r="N118" s="25">
        <f t="shared" si="42"/>
        <v>732500</v>
      </c>
      <c r="O118" s="25">
        <f t="shared" si="42"/>
        <v>0</v>
      </c>
      <c r="P118" s="25">
        <f t="shared" si="42"/>
        <v>732500</v>
      </c>
      <c r="Q118" s="25">
        <f t="shared" si="42"/>
        <v>0</v>
      </c>
      <c r="R118" s="25">
        <f t="shared" si="42"/>
        <v>0</v>
      </c>
      <c r="S118" s="25">
        <f t="shared" si="42"/>
        <v>1141.5</v>
      </c>
      <c r="T118" s="34">
        <f t="shared" si="22"/>
        <v>99.04717227655158</v>
      </c>
    </row>
    <row r="119" spans="1:20" ht="26.25" customHeight="1" outlineLevel="7">
      <c r="A119" s="22" t="s">
        <v>17</v>
      </c>
      <c r="B119" s="4" t="s">
        <v>2</v>
      </c>
      <c r="C119" s="4" t="s">
        <v>64</v>
      </c>
      <c r="D119" s="4"/>
      <c r="E119" s="4"/>
      <c r="F119" s="4"/>
      <c r="G119" s="4"/>
      <c r="H119" s="4"/>
      <c r="I119" s="4" t="s">
        <v>165</v>
      </c>
      <c r="J119" s="4" t="s">
        <v>127</v>
      </c>
      <c r="K119" s="25">
        <f>915.1+119.53+42+1.8-7.4735+71.9+83.8-155.8+63-8-24.5</f>
        <v>1101.3565</v>
      </c>
      <c r="L119" s="26">
        <v>732500</v>
      </c>
      <c r="M119" s="26">
        <v>0</v>
      </c>
      <c r="N119" s="26">
        <v>732500</v>
      </c>
      <c r="O119" s="26">
        <v>0</v>
      </c>
      <c r="P119" s="26">
        <v>732500</v>
      </c>
      <c r="Q119" s="26">
        <v>0</v>
      </c>
      <c r="R119" s="27">
        <v>0</v>
      </c>
      <c r="S119" s="28">
        <v>1090.4</v>
      </c>
      <c r="T119" s="34">
        <f t="shared" si="22"/>
        <v>99.00518133774123</v>
      </c>
    </row>
    <row r="120" spans="1:20" ht="12.75" outlineLevel="7">
      <c r="A120" s="22" t="s">
        <v>18</v>
      </c>
      <c r="B120" s="4" t="s">
        <v>2</v>
      </c>
      <c r="C120" s="4" t="s">
        <v>64</v>
      </c>
      <c r="D120" s="4"/>
      <c r="E120" s="4"/>
      <c r="F120" s="4"/>
      <c r="G120" s="4"/>
      <c r="H120" s="4"/>
      <c r="I120" s="4" t="s">
        <v>165</v>
      </c>
      <c r="J120" s="4" t="s">
        <v>128</v>
      </c>
      <c r="K120" s="25">
        <f>2+7.5+40.73+0.73333+0.16133</f>
        <v>51.12466</v>
      </c>
      <c r="L120" s="26"/>
      <c r="M120" s="26"/>
      <c r="N120" s="26"/>
      <c r="O120" s="26"/>
      <c r="P120" s="26"/>
      <c r="Q120" s="26"/>
      <c r="R120" s="27"/>
      <c r="S120" s="28">
        <v>51.1</v>
      </c>
      <c r="T120" s="34">
        <f t="shared" si="22"/>
        <v>99.9517649603929</v>
      </c>
    </row>
    <row r="121" spans="1:20" ht="12.75" hidden="1" outlineLevel="5">
      <c r="A121" s="22" t="s">
        <v>19</v>
      </c>
      <c r="B121" s="4" t="s">
        <v>2</v>
      </c>
      <c r="C121" s="4" t="s">
        <v>64</v>
      </c>
      <c r="D121" s="4"/>
      <c r="E121" s="4"/>
      <c r="F121" s="4"/>
      <c r="G121" s="4"/>
      <c r="H121" s="4"/>
      <c r="I121" s="4"/>
      <c r="J121" s="4"/>
      <c r="K121" s="25">
        <v>284.844</v>
      </c>
      <c r="L121" s="26">
        <v>284844</v>
      </c>
      <c r="M121" s="26">
        <v>0</v>
      </c>
      <c r="N121" s="26">
        <v>284844</v>
      </c>
      <c r="O121" s="26">
        <v>0</v>
      </c>
      <c r="P121" s="26">
        <v>284844</v>
      </c>
      <c r="Q121" s="26">
        <v>0</v>
      </c>
      <c r="R121" s="27">
        <v>0</v>
      </c>
      <c r="S121" s="28">
        <v>284.8</v>
      </c>
      <c r="T121" s="34">
        <f t="shared" si="22"/>
        <v>99.98455294828047</v>
      </c>
    </row>
    <row r="122" spans="1:20" ht="38.25" outlineLevel="6">
      <c r="A122" s="22" t="s">
        <v>67</v>
      </c>
      <c r="B122" s="4" t="s">
        <v>2</v>
      </c>
      <c r="C122" s="4" t="s">
        <v>64</v>
      </c>
      <c r="D122" s="4"/>
      <c r="E122" s="4"/>
      <c r="F122" s="4"/>
      <c r="G122" s="4"/>
      <c r="H122" s="4"/>
      <c r="I122" s="4" t="s">
        <v>166</v>
      </c>
      <c r="J122" s="4" t="s">
        <v>120</v>
      </c>
      <c r="K122" s="25">
        <v>284.844</v>
      </c>
      <c r="L122" s="26">
        <v>284844</v>
      </c>
      <c r="M122" s="26">
        <v>0</v>
      </c>
      <c r="N122" s="26">
        <v>284844</v>
      </c>
      <c r="O122" s="26">
        <v>0</v>
      </c>
      <c r="P122" s="26">
        <v>284844</v>
      </c>
      <c r="Q122" s="26">
        <v>0</v>
      </c>
      <c r="R122" s="27">
        <v>0</v>
      </c>
      <c r="S122" s="28">
        <v>284.8</v>
      </c>
      <c r="T122" s="34">
        <f t="shared" si="22"/>
        <v>99.98455294828047</v>
      </c>
    </row>
    <row r="123" spans="1:20" ht="26.25" customHeight="1" outlineLevel="7">
      <c r="A123" s="22" t="s">
        <v>17</v>
      </c>
      <c r="B123" s="4" t="s">
        <v>2</v>
      </c>
      <c r="C123" s="4" t="s">
        <v>64</v>
      </c>
      <c r="D123" s="4"/>
      <c r="E123" s="4"/>
      <c r="F123" s="4"/>
      <c r="G123" s="4"/>
      <c r="H123" s="4"/>
      <c r="I123" s="4" t="s">
        <v>166</v>
      </c>
      <c r="J123" s="4" t="s">
        <v>127</v>
      </c>
      <c r="K123" s="25">
        <v>284.844</v>
      </c>
      <c r="L123" s="26">
        <v>284844</v>
      </c>
      <c r="M123" s="26">
        <v>0</v>
      </c>
      <c r="N123" s="26">
        <v>284844</v>
      </c>
      <c r="O123" s="26">
        <v>0</v>
      </c>
      <c r="P123" s="26">
        <v>284844</v>
      </c>
      <c r="Q123" s="26">
        <v>0</v>
      </c>
      <c r="R123" s="27">
        <v>0</v>
      </c>
      <c r="S123" s="28">
        <v>284.8</v>
      </c>
      <c r="T123" s="34">
        <f t="shared" si="22"/>
        <v>99.98455294828047</v>
      </c>
    </row>
    <row r="124" spans="1:20" ht="12.75" outlineLevel="1">
      <c r="A124" s="22" t="s">
        <v>68</v>
      </c>
      <c r="B124" s="4" t="s">
        <v>2</v>
      </c>
      <c r="C124" s="4" t="s">
        <v>69</v>
      </c>
      <c r="D124" s="4"/>
      <c r="E124" s="4"/>
      <c r="F124" s="4"/>
      <c r="G124" s="4"/>
      <c r="H124" s="4"/>
      <c r="I124" s="4" t="s">
        <v>116</v>
      </c>
      <c r="J124" s="4" t="s">
        <v>120</v>
      </c>
      <c r="K124" s="25">
        <f>K125</f>
        <v>143.22962</v>
      </c>
      <c r="L124" s="25">
        <f aca="true" t="shared" si="43" ref="L124:S128">L125</f>
        <v>105358.08</v>
      </c>
      <c r="M124" s="25">
        <f t="shared" si="43"/>
        <v>0</v>
      </c>
      <c r="N124" s="25">
        <f t="shared" si="43"/>
        <v>105358.08</v>
      </c>
      <c r="O124" s="25">
        <f t="shared" si="43"/>
        <v>0</v>
      </c>
      <c r="P124" s="25">
        <f t="shared" si="43"/>
        <v>105358.08</v>
      </c>
      <c r="Q124" s="25">
        <f t="shared" si="43"/>
        <v>0</v>
      </c>
      <c r="R124" s="25">
        <f t="shared" si="43"/>
        <v>0</v>
      </c>
      <c r="S124" s="25">
        <f t="shared" si="43"/>
        <v>107.9</v>
      </c>
      <c r="T124" s="34">
        <f t="shared" si="22"/>
        <v>75.33357974418978</v>
      </c>
    </row>
    <row r="125" spans="1:20" ht="12.75" outlineLevel="2">
      <c r="A125" s="22" t="s">
        <v>70</v>
      </c>
      <c r="B125" s="4" t="s">
        <v>2</v>
      </c>
      <c r="C125" s="4" t="s">
        <v>71</v>
      </c>
      <c r="D125" s="4"/>
      <c r="E125" s="4"/>
      <c r="F125" s="4"/>
      <c r="G125" s="4"/>
      <c r="H125" s="4"/>
      <c r="I125" s="4" t="s">
        <v>116</v>
      </c>
      <c r="J125" s="4" t="s">
        <v>120</v>
      </c>
      <c r="K125" s="25">
        <f>K126</f>
        <v>143.22962</v>
      </c>
      <c r="L125" s="25">
        <f t="shared" si="43"/>
        <v>105358.08</v>
      </c>
      <c r="M125" s="25">
        <f t="shared" si="43"/>
        <v>0</v>
      </c>
      <c r="N125" s="25">
        <f t="shared" si="43"/>
        <v>105358.08</v>
      </c>
      <c r="O125" s="25">
        <f t="shared" si="43"/>
        <v>0</v>
      </c>
      <c r="P125" s="25">
        <f t="shared" si="43"/>
        <v>105358.08</v>
      </c>
      <c r="Q125" s="25">
        <f t="shared" si="43"/>
        <v>0</v>
      </c>
      <c r="R125" s="25">
        <f t="shared" si="43"/>
        <v>0</v>
      </c>
      <c r="S125" s="25">
        <f t="shared" si="43"/>
        <v>107.9</v>
      </c>
      <c r="T125" s="34">
        <f t="shared" si="22"/>
        <v>75.33357974418978</v>
      </c>
    </row>
    <row r="126" spans="1:20" ht="51" customHeight="1" hidden="1" outlineLevel="3">
      <c r="A126" s="22" t="s">
        <v>72</v>
      </c>
      <c r="B126" s="4" t="s">
        <v>2</v>
      </c>
      <c r="C126" s="4" t="s">
        <v>71</v>
      </c>
      <c r="D126" s="4"/>
      <c r="E126" s="4"/>
      <c r="F126" s="4"/>
      <c r="G126" s="4"/>
      <c r="H126" s="4"/>
      <c r="I126" s="4" t="s">
        <v>167</v>
      </c>
      <c r="J126" s="4" t="s">
        <v>120</v>
      </c>
      <c r="K126" s="25">
        <f>K127</f>
        <v>143.22962</v>
      </c>
      <c r="L126" s="25">
        <f t="shared" si="43"/>
        <v>105358.08</v>
      </c>
      <c r="M126" s="25">
        <f t="shared" si="43"/>
        <v>0</v>
      </c>
      <c r="N126" s="25">
        <f t="shared" si="43"/>
        <v>105358.08</v>
      </c>
      <c r="O126" s="25">
        <f t="shared" si="43"/>
        <v>0</v>
      </c>
      <c r="P126" s="25">
        <f t="shared" si="43"/>
        <v>105358.08</v>
      </c>
      <c r="Q126" s="25">
        <f t="shared" si="43"/>
        <v>0</v>
      </c>
      <c r="R126" s="25">
        <f t="shared" si="43"/>
        <v>0</v>
      </c>
      <c r="S126" s="25">
        <f t="shared" si="43"/>
        <v>107.9</v>
      </c>
      <c r="T126" s="34">
        <f t="shared" si="22"/>
        <v>75.33357974418978</v>
      </c>
    </row>
    <row r="127" spans="1:20" ht="38.25" outlineLevel="4">
      <c r="A127" s="22" t="s">
        <v>15</v>
      </c>
      <c r="B127" s="4" t="s">
        <v>2</v>
      </c>
      <c r="C127" s="4" t="s">
        <v>71</v>
      </c>
      <c r="D127" s="4"/>
      <c r="E127" s="4"/>
      <c r="F127" s="4"/>
      <c r="G127" s="4"/>
      <c r="H127" s="4"/>
      <c r="I127" s="4" t="s">
        <v>168</v>
      </c>
      <c r="J127" s="4" t="s">
        <v>120</v>
      </c>
      <c r="K127" s="25">
        <f>K128</f>
        <v>143.22962</v>
      </c>
      <c r="L127" s="25">
        <f t="shared" si="43"/>
        <v>105358.08</v>
      </c>
      <c r="M127" s="25">
        <f t="shared" si="43"/>
        <v>0</v>
      </c>
      <c r="N127" s="25">
        <f t="shared" si="43"/>
        <v>105358.08</v>
      </c>
      <c r="O127" s="25">
        <f t="shared" si="43"/>
        <v>0</v>
      </c>
      <c r="P127" s="25">
        <f t="shared" si="43"/>
        <v>105358.08</v>
      </c>
      <c r="Q127" s="25">
        <f t="shared" si="43"/>
        <v>0</v>
      </c>
      <c r="R127" s="25">
        <f t="shared" si="43"/>
        <v>0</v>
      </c>
      <c r="S127" s="25">
        <f t="shared" si="43"/>
        <v>107.9</v>
      </c>
      <c r="T127" s="34">
        <f t="shared" si="22"/>
        <v>75.33357974418978</v>
      </c>
    </row>
    <row r="128" spans="1:20" ht="25.5" outlineLevel="5">
      <c r="A128" s="22" t="s">
        <v>33</v>
      </c>
      <c r="B128" s="4" t="s">
        <v>2</v>
      </c>
      <c r="C128" s="4" t="s">
        <v>71</v>
      </c>
      <c r="D128" s="4"/>
      <c r="E128" s="4"/>
      <c r="F128" s="4"/>
      <c r="G128" s="4"/>
      <c r="H128" s="4"/>
      <c r="I128" s="4" t="s">
        <v>169</v>
      </c>
      <c r="J128" s="4" t="s">
        <v>120</v>
      </c>
      <c r="K128" s="25">
        <f>K129</f>
        <v>143.22962</v>
      </c>
      <c r="L128" s="25">
        <f t="shared" si="43"/>
        <v>105358.08</v>
      </c>
      <c r="M128" s="25">
        <f t="shared" si="43"/>
        <v>0</v>
      </c>
      <c r="N128" s="25">
        <f t="shared" si="43"/>
        <v>105358.08</v>
      </c>
      <c r="O128" s="25">
        <f t="shared" si="43"/>
        <v>0</v>
      </c>
      <c r="P128" s="25">
        <f t="shared" si="43"/>
        <v>105358.08</v>
      </c>
      <c r="Q128" s="25">
        <f t="shared" si="43"/>
        <v>0</v>
      </c>
      <c r="R128" s="25">
        <f t="shared" si="43"/>
        <v>0</v>
      </c>
      <c r="S128" s="25">
        <f t="shared" si="43"/>
        <v>107.9</v>
      </c>
      <c r="T128" s="34">
        <f t="shared" si="22"/>
        <v>75.33357974418978</v>
      </c>
    </row>
    <row r="129" spans="1:20" ht="12.75" outlineLevel="6">
      <c r="A129" s="22" t="s">
        <v>73</v>
      </c>
      <c r="B129" s="4" t="s">
        <v>2</v>
      </c>
      <c r="C129" s="4" t="s">
        <v>71</v>
      </c>
      <c r="D129" s="4"/>
      <c r="E129" s="4"/>
      <c r="F129" s="4"/>
      <c r="G129" s="4"/>
      <c r="H129" s="4"/>
      <c r="I129" s="4" t="s">
        <v>170</v>
      </c>
      <c r="J129" s="4" t="s">
        <v>120</v>
      </c>
      <c r="K129" s="25">
        <f>K130+K131</f>
        <v>143.22962</v>
      </c>
      <c r="L129" s="25">
        <f aca="true" t="shared" si="44" ref="L129:S129">L130+L131</f>
        <v>105358.08</v>
      </c>
      <c r="M129" s="25">
        <f t="shared" si="44"/>
        <v>0</v>
      </c>
      <c r="N129" s="25">
        <f t="shared" si="44"/>
        <v>105358.08</v>
      </c>
      <c r="O129" s="25">
        <f t="shared" si="44"/>
        <v>0</v>
      </c>
      <c r="P129" s="25">
        <f t="shared" si="44"/>
        <v>105358.08</v>
      </c>
      <c r="Q129" s="25">
        <f t="shared" si="44"/>
        <v>0</v>
      </c>
      <c r="R129" s="25">
        <f t="shared" si="44"/>
        <v>0</v>
      </c>
      <c r="S129" s="25">
        <f t="shared" si="44"/>
        <v>107.9</v>
      </c>
      <c r="T129" s="34">
        <f t="shared" si="22"/>
        <v>75.33357974418978</v>
      </c>
    </row>
    <row r="130" spans="1:20" ht="27" customHeight="1" outlineLevel="7">
      <c r="A130" s="22" t="s">
        <v>17</v>
      </c>
      <c r="B130" s="4" t="s">
        <v>2</v>
      </c>
      <c r="C130" s="4" t="s">
        <v>71</v>
      </c>
      <c r="D130" s="4"/>
      <c r="E130" s="4"/>
      <c r="F130" s="4"/>
      <c r="G130" s="4"/>
      <c r="H130" s="4"/>
      <c r="I130" s="4" t="s">
        <v>170</v>
      </c>
      <c r="J130" s="4" t="s">
        <v>127</v>
      </c>
      <c r="K130" s="25">
        <f>105.35808+18.39412+15.02941</f>
        <v>138.78161</v>
      </c>
      <c r="L130" s="26">
        <v>105358.08</v>
      </c>
      <c r="M130" s="26">
        <v>0</v>
      </c>
      <c r="N130" s="26">
        <v>105358.08</v>
      </c>
      <c r="O130" s="26">
        <v>0</v>
      </c>
      <c r="P130" s="26">
        <v>105358.08</v>
      </c>
      <c r="Q130" s="26">
        <v>0</v>
      </c>
      <c r="R130" s="27">
        <v>0</v>
      </c>
      <c r="S130" s="28">
        <v>103.5</v>
      </c>
      <c r="T130" s="34">
        <f t="shared" si="22"/>
        <v>74.57760433821167</v>
      </c>
    </row>
    <row r="131" spans="1:20" ht="12.75" outlineLevel="7">
      <c r="A131" s="22" t="s">
        <v>18</v>
      </c>
      <c r="B131" s="4" t="s">
        <v>2</v>
      </c>
      <c r="C131" s="4" t="s">
        <v>71</v>
      </c>
      <c r="D131" s="4"/>
      <c r="E131" s="4"/>
      <c r="F131" s="4"/>
      <c r="G131" s="4"/>
      <c r="H131" s="4"/>
      <c r="I131" s="4" t="s">
        <v>171</v>
      </c>
      <c r="J131" s="4" t="s">
        <v>128</v>
      </c>
      <c r="K131" s="25">
        <f>3.319+1.12901</f>
        <v>4.44801</v>
      </c>
      <c r="L131" s="26"/>
      <c r="M131" s="26"/>
      <c r="N131" s="26"/>
      <c r="O131" s="26"/>
      <c r="P131" s="26"/>
      <c r="Q131" s="26"/>
      <c r="R131" s="27"/>
      <c r="S131" s="28">
        <v>4.4</v>
      </c>
      <c r="T131" s="34">
        <f t="shared" si="22"/>
        <v>98.92064091582529</v>
      </c>
    </row>
    <row r="132" spans="1:20" ht="12.75" outlineLevel="1">
      <c r="A132" s="22" t="s">
        <v>74</v>
      </c>
      <c r="B132" s="4" t="s">
        <v>2</v>
      </c>
      <c r="C132" s="4" t="s">
        <v>75</v>
      </c>
      <c r="D132" s="4"/>
      <c r="E132" s="4"/>
      <c r="F132" s="4"/>
      <c r="G132" s="4"/>
      <c r="H132" s="4"/>
      <c r="I132" s="4" t="s">
        <v>116</v>
      </c>
      <c r="J132" s="4" t="s">
        <v>120</v>
      </c>
      <c r="K132" s="25">
        <f>K133</f>
        <v>12695.881340000002</v>
      </c>
      <c r="L132" s="25">
        <f aca="true" t="shared" si="45" ref="L132:S135">L133</f>
        <v>11884492.8</v>
      </c>
      <c r="M132" s="25">
        <f t="shared" si="45"/>
        <v>0</v>
      </c>
      <c r="N132" s="25">
        <f t="shared" si="45"/>
        <v>11884492.8</v>
      </c>
      <c r="O132" s="25">
        <f t="shared" si="45"/>
        <v>0</v>
      </c>
      <c r="P132" s="25">
        <f t="shared" si="45"/>
        <v>11884492.8</v>
      </c>
      <c r="Q132" s="25">
        <f t="shared" si="45"/>
        <v>0</v>
      </c>
      <c r="R132" s="25">
        <f t="shared" si="45"/>
        <v>0</v>
      </c>
      <c r="S132" s="25">
        <f t="shared" si="45"/>
        <v>12554.04</v>
      </c>
      <c r="T132" s="34">
        <f t="shared" si="22"/>
        <v>98.88277673521482</v>
      </c>
    </row>
    <row r="133" spans="1:20" ht="12.75" outlineLevel="2">
      <c r="A133" s="22" t="s">
        <v>76</v>
      </c>
      <c r="B133" s="4" t="s">
        <v>2</v>
      </c>
      <c r="C133" s="4" t="s">
        <v>77</v>
      </c>
      <c r="D133" s="4"/>
      <c r="E133" s="4"/>
      <c r="F133" s="4"/>
      <c r="G133" s="4"/>
      <c r="H133" s="4"/>
      <c r="I133" s="4" t="s">
        <v>116</v>
      </c>
      <c r="J133" s="4" t="s">
        <v>120</v>
      </c>
      <c r="K133" s="25">
        <f>K134</f>
        <v>12695.881340000002</v>
      </c>
      <c r="L133" s="25">
        <f t="shared" si="45"/>
        <v>11884492.8</v>
      </c>
      <c r="M133" s="25">
        <f t="shared" si="45"/>
        <v>0</v>
      </c>
      <c r="N133" s="25">
        <f t="shared" si="45"/>
        <v>11884492.8</v>
      </c>
      <c r="O133" s="25">
        <f t="shared" si="45"/>
        <v>0</v>
      </c>
      <c r="P133" s="25">
        <f t="shared" si="45"/>
        <v>11884492.8</v>
      </c>
      <c r="Q133" s="25">
        <f t="shared" si="45"/>
        <v>0</v>
      </c>
      <c r="R133" s="25">
        <f t="shared" si="45"/>
        <v>0</v>
      </c>
      <c r="S133" s="25">
        <f t="shared" si="45"/>
        <v>12554.04</v>
      </c>
      <c r="T133" s="34">
        <f t="shared" si="22"/>
        <v>98.88277673521482</v>
      </c>
    </row>
    <row r="134" spans="1:20" ht="25.5" outlineLevel="3">
      <c r="A134" s="22" t="s">
        <v>78</v>
      </c>
      <c r="B134" s="4" t="s">
        <v>2</v>
      </c>
      <c r="C134" s="4" t="s">
        <v>77</v>
      </c>
      <c r="D134" s="4"/>
      <c r="E134" s="4"/>
      <c r="F134" s="4"/>
      <c r="G134" s="4"/>
      <c r="H134" s="4"/>
      <c r="I134" s="4" t="s">
        <v>172</v>
      </c>
      <c r="J134" s="4" t="s">
        <v>120</v>
      </c>
      <c r="K134" s="25">
        <f>K135</f>
        <v>12695.881340000002</v>
      </c>
      <c r="L134" s="25">
        <f t="shared" si="45"/>
        <v>11884492.8</v>
      </c>
      <c r="M134" s="25">
        <f t="shared" si="45"/>
        <v>0</v>
      </c>
      <c r="N134" s="25">
        <f t="shared" si="45"/>
        <v>11884492.8</v>
      </c>
      <c r="O134" s="25">
        <f t="shared" si="45"/>
        <v>0</v>
      </c>
      <c r="P134" s="25">
        <f t="shared" si="45"/>
        <v>11884492.8</v>
      </c>
      <c r="Q134" s="25">
        <f t="shared" si="45"/>
        <v>0</v>
      </c>
      <c r="R134" s="25">
        <f t="shared" si="45"/>
        <v>0</v>
      </c>
      <c r="S134" s="25">
        <f t="shared" si="45"/>
        <v>12554.04</v>
      </c>
      <c r="T134" s="34">
        <f t="shared" si="22"/>
        <v>98.88277673521482</v>
      </c>
    </row>
    <row r="135" spans="1:20" ht="38.25" outlineLevel="4">
      <c r="A135" s="22" t="s">
        <v>79</v>
      </c>
      <c r="B135" s="4" t="s">
        <v>2</v>
      </c>
      <c r="C135" s="4" t="s">
        <v>77</v>
      </c>
      <c r="D135" s="4"/>
      <c r="E135" s="4"/>
      <c r="F135" s="4"/>
      <c r="G135" s="4"/>
      <c r="H135" s="4"/>
      <c r="I135" s="4" t="s">
        <v>173</v>
      </c>
      <c r="J135" s="4" t="s">
        <v>120</v>
      </c>
      <c r="K135" s="25">
        <f>K136</f>
        <v>12695.881340000002</v>
      </c>
      <c r="L135" s="25">
        <f t="shared" si="45"/>
        <v>11884492.8</v>
      </c>
      <c r="M135" s="25">
        <f t="shared" si="45"/>
        <v>0</v>
      </c>
      <c r="N135" s="25">
        <f t="shared" si="45"/>
        <v>11884492.8</v>
      </c>
      <c r="O135" s="25">
        <f t="shared" si="45"/>
        <v>0</v>
      </c>
      <c r="P135" s="25">
        <f t="shared" si="45"/>
        <v>11884492.8</v>
      </c>
      <c r="Q135" s="25">
        <f t="shared" si="45"/>
        <v>0</v>
      </c>
      <c r="R135" s="25">
        <f t="shared" si="45"/>
        <v>0</v>
      </c>
      <c r="S135" s="25">
        <f t="shared" si="45"/>
        <v>12554.04</v>
      </c>
      <c r="T135" s="34">
        <f t="shared" si="22"/>
        <v>98.88277673521482</v>
      </c>
    </row>
    <row r="136" spans="1:20" ht="38.25" outlineLevel="5">
      <c r="A136" s="22" t="s">
        <v>24</v>
      </c>
      <c r="B136" s="4" t="s">
        <v>2</v>
      </c>
      <c r="C136" s="4" t="s">
        <v>77</v>
      </c>
      <c r="D136" s="4"/>
      <c r="E136" s="4"/>
      <c r="F136" s="4"/>
      <c r="G136" s="4"/>
      <c r="H136" s="4"/>
      <c r="I136" s="4" t="s">
        <v>174</v>
      </c>
      <c r="J136" s="4" t="s">
        <v>120</v>
      </c>
      <c r="K136" s="25">
        <f>K138+K145+K149</f>
        <v>12695.881340000002</v>
      </c>
      <c r="L136" s="25">
        <f aca="true" t="shared" si="46" ref="L136:S136">L138+L145+L149</f>
        <v>11884492.8</v>
      </c>
      <c r="M136" s="25">
        <f t="shared" si="46"/>
        <v>0</v>
      </c>
      <c r="N136" s="25">
        <f t="shared" si="46"/>
        <v>11884492.8</v>
      </c>
      <c r="O136" s="25">
        <f t="shared" si="46"/>
        <v>0</v>
      </c>
      <c r="P136" s="25">
        <f t="shared" si="46"/>
        <v>11884492.8</v>
      </c>
      <c r="Q136" s="25">
        <f t="shared" si="46"/>
        <v>0</v>
      </c>
      <c r="R136" s="25">
        <f t="shared" si="46"/>
        <v>0</v>
      </c>
      <c r="S136" s="25">
        <f t="shared" si="46"/>
        <v>12554.04</v>
      </c>
      <c r="T136" s="34">
        <f t="shared" si="22"/>
        <v>98.88277673521482</v>
      </c>
    </row>
    <row r="137" spans="1:20" ht="38.25" outlineLevel="5">
      <c r="A137" s="22" t="s">
        <v>24</v>
      </c>
      <c r="B137" s="4" t="s">
        <v>2</v>
      </c>
      <c r="C137" s="4" t="s">
        <v>77</v>
      </c>
      <c r="D137" s="4"/>
      <c r="E137" s="4"/>
      <c r="F137" s="4"/>
      <c r="G137" s="4"/>
      <c r="H137" s="4"/>
      <c r="I137" s="4" t="s">
        <v>174</v>
      </c>
      <c r="J137" s="4" t="s">
        <v>120</v>
      </c>
      <c r="K137" s="25">
        <f>K138+K145</f>
        <v>12673.781340000001</v>
      </c>
      <c r="L137" s="25">
        <f aca="true" t="shared" si="47" ref="L137:S137">L138+L145</f>
        <v>11884492.8</v>
      </c>
      <c r="M137" s="25">
        <f t="shared" si="47"/>
        <v>0</v>
      </c>
      <c r="N137" s="25">
        <f t="shared" si="47"/>
        <v>11884492.8</v>
      </c>
      <c r="O137" s="25">
        <f t="shared" si="47"/>
        <v>0</v>
      </c>
      <c r="P137" s="25">
        <f t="shared" si="47"/>
        <v>11884492.8</v>
      </c>
      <c r="Q137" s="25">
        <f t="shared" si="47"/>
        <v>0</v>
      </c>
      <c r="R137" s="25">
        <f t="shared" si="47"/>
        <v>0</v>
      </c>
      <c r="S137" s="25">
        <f t="shared" si="47"/>
        <v>12531.94</v>
      </c>
      <c r="T137" s="34">
        <f t="shared" si="22"/>
        <v>98.88082856887918</v>
      </c>
    </row>
    <row r="138" spans="1:20" ht="12.75" customHeight="1" outlineLevel="6">
      <c r="A138" s="22" t="s">
        <v>80</v>
      </c>
      <c r="B138" s="4" t="s">
        <v>2</v>
      </c>
      <c r="C138" s="4" t="s">
        <v>77</v>
      </c>
      <c r="D138" s="4"/>
      <c r="E138" s="4"/>
      <c r="F138" s="4"/>
      <c r="G138" s="4"/>
      <c r="H138" s="4"/>
      <c r="I138" s="4" t="s">
        <v>175</v>
      </c>
      <c r="J138" s="4" t="s">
        <v>120</v>
      </c>
      <c r="K138" s="25">
        <f>K140+K143+K144+K141</f>
        <v>7250.5359100000005</v>
      </c>
      <c r="L138" s="25">
        <f aca="true" t="shared" si="48" ref="L138:S138">L140+L143+L144+L141</f>
        <v>6571492.8</v>
      </c>
      <c r="M138" s="25">
        <f t="shared" si="48"/>
        <v>0</v>
      </c>
      <c r="N138" s="25">
        <f t="shared" si="48"/>
        <v>6571492.8</v>
      </c>
      <c r="O138" s="25">
        <f t="shared" si="48"/>
        <v>0</v>
      </c>
      <c r="P138" s="25">
        <f t="shared" si="48"/>
        <v>6571492.8</v>
      </c>
      <c r="Q138" s="25">
        <f t="shared" si="48"/>
        <v>0</v>
      </c>
      <c r="R138" s="25">
        <f t="shared" si="48"/>
        <v>0</v>
      </c>
      <c r="S138" s="25">
        <f t="shared" si="48"/>
        <v>7116.34</v>
      </c>
      <c r="T138" s="34">
        <f t="shared" si="22"/>
        <v>98.14915874266732</v>
      </c>
    </row>
    <row r="139" spans="1:20" ht="15.75" customHeight="1" outlineLevel="6">
      <c r="A139" s="22" t="s">
        <v>80</v>
      </c>
      <c r="B139" s="4" t="s">
        <v>2</v>
      </c>
      <c r="C139" s="4" t="s">
        <v>77</v>
      </c>
      <c r="D139" s="4"/>
      <c r="E139" s="4"/>
      <c r="F139" s="4"/>
      <c r="G139" s="4"/>
      <c r="H139" s="4"/>
      <c r="I139" s="4" t="s">
        <v>175</v>
      </c>
      <c r="J139" s="4" t="s">
        <v>120</v>
      </c>
      <c r="K139" s="25">
        <f>K140+K143+K144</f>
        <v>7219.68591</v>
      </c>
      <c r="L139" s="25">
        <f aca="true" t="shared" si="49" ref="L139:S139">L140+L143+L144</f>
        <v>6571492.8</v>
      </c>
      <c r="M139" s="25">
        <f t="shared" si="49"/>
        <v>0</v>
      </c>
      <c r="N139" s="25">
        <f t="shared" si="49"/>
        <v>6571492.8</v>
      </c>
      <c r="O139" s="25">
        <f t="shared" si="49"/>
        <v>0</v>
      </c>
      <c r="P139" s="25">
        <f t="shared" si="49"/>
        <v>6571492.8</v>
      </c>
      <c r="Q139" s="25">
        <f t="shared" si="49"/>
        <v>0</v>
      </c>
      <c r="R139" s="25">
        <f t="shared" si="49"/>
        <v>0</v>
      </c>
      <c r="S139" s="25">
        <f t="shared" si="49"/>
        <v>7085.4400000000005</v>
      </c>
      <c r="T139" s="34">
        <f aca="true" t="shared" si="50" ref="T139:T177">S139/K139*100</f>
        <v>98.14055747475031</v>
      </c>
    </row>
    <row r="140" spans="1:20" ht="66" customHeight="1" outlineLevel="7">
      <c r="A140" s="22" t="s">
        <v>11</v>
      </c>
      <c r="B140" s="4" t="s">
        <v>2</v>
      </c>
      <c r="C140" s="4" t="s">
        <v>77</v>
      </c>
      <c r="D140" s="4"/>
      <c r="E140" s="4"/>
      <c r="F140" s="4"/>
      <c r="G140" s="4"/>
      <c r="H140" s="4"/>
      <c r="I140" s="4" t="s">
        <v>175</v>
      </c>
      <c r="J140" s="4" t="s">
        <v>121</v>
      </c>
      <c r="K140" s="25">
        <f>5262.8</f>
        <v>5262.8</v>
      </c>
      <c r="L140" s="26">
        <v>5262800</v>
      </c>
      <c r="M140" s="26">
        <v>0</v>
      </c>
      <c r="N140" s="26">
        <v>5262800</v>
      </c>
      <c r="O140" s="26">
        <v>0</v>
      </c>
      <c r="P140" s="26">
        <v>5262800</v>
      </c>
      <c r="Q140" s="26">
        <v>0</v>
      </c>
      <c r="R140" s="27">
        <v>0</v>
      </c>
      <c r="S140" s="28">
        <v>5262.8</v>
      </c>
      <c r="T140" s="34">
        <f t="shared" si="50"/>
        <v>100</v>
      </c>
    </row>
    <row r="141" spans="1:20" ht="16.5" customHeight="1" hidden="1" outlineLevel="7">
      <c r="A141" s="22"/>
      <c r="B141" s="4" t="s">
        <v>2</v>
      </c>
      <c r="C141" s="4" t="s">
        <v>77</v>
      </c>
      <c r="D141" s="4"/>
      <c r="E141" s="4"/>
      <c r="F141" s="4"/>
      <c r="G141" s="4"/>
      <c r="H141" s="4"/>
      <c r="I141" s="4" t="s">
        <v>176</v>
      </c>
      <c r="J141" s="4" t="s">
        <v>120</v>
      </c>
      <c r="K141" s="25">
        <f>K142</f>
        <v>30.85</v>
      </c>
      <c r="L141" s="25">
        <f aca="true" t="shared" si="51" ref="L141:S141">L142</f>
        <v>0</v>
      </c>
      <c r="M141" s="25">
        <f t="shared" si="51"/>
        <v>0</v>
      </c>
      <c r="N141" s="25">
        <f t="shared" si="51"/>
        <v>0</v>
      </c>
      <c r="O141" s="25">
        <f t="shared" si="51"/>
        <v>0</v>
      </c>
      <c r="P141" s="25">
        <f t="shared" si="51"/>
        <v>0</v>
      </c>
      <c r="Q141" s="25">
        <f t="shared" si="51"/>
        <v>0</v>
      </c>
      <c r="R141" s="25">
        <f t="shared" si="51"/>
        <v>0</v>
      </c>
      <c r="S141" s="25">
        <f t="shared" si="51"/>
        <v>30.9</v>
      </c>
      <c r="T141" s="34">
        <f t="shared" si="50"/>
        <v>100.16207455429497</v>
      </c>
    </row>
    <row r="142" spans="1:20" ht="66" customHeight="1" outlineLevel="7">
      <c r="A142" s="22" t="s">
        <v>11</v>
      </c>
      <c r="B142" s="4" t="s">
        <v>2</v>
      </c>
      <c r="C142" s="4" t="s">
        <v>77</v>
      </c>
      <c r="D142" s="4"/>
      <c r="E142" s="4"/>
      <c r="F142" s="4"/>
      <c r="G142" s="4"/>
      <c r="H142" s="4"/>
      <c r="I142" s="4" t="s">
        <v>176</v>
      </c>
      <c r="J142" s="4" t="s">
        <v>121</v>
      </c>
      <c r="K142" s="25">
        <v>30.85</v>
      </c>
      <c r="L142" s="26"/>
      <c r="M142" s="26"/>
      <c r="N142" s="26"/>
      <c r="O142" s="26"/>
      <c r="P142" s="26"/>
      <c r="Q142" s="26"/>
      <c r="R142" s="27"/>
      <c r="S142" s="28">
        <v>30.9</v>
      </c>
      <c r="T142" s="34">
        <f t="shared" si="50"/>
        <v>100.16207455429497</v>
      </c>
    </row>
    <row r="143" spans="1:20" ht="28.5" customHeight="1" outlineLevel="7">
      <c r="A143" s="22" t="s">
        <v>17</v>
      </c>
      <c r="B143" s="4" t="s">
        <v>2</v>
      </c>
      <c r="C143" s="4" t="s">
        <v>77</v>
      </c>
      <c r="D143" s="4"/>
      <c r="E143" s="4"/>
      <c r="F143" s="4"/>
      <c r="G143" s="4"/>
      <c r="H143" s="4"/>
      <c r="I143" s="4" t="s">
        <v>175</v>
      </c>
      <c r="J143" s="4" t="s">
        <v>127</v>
      </c>
      <c r="K143" s="25">
        <f>1306.91323+24.6+3.1+20.5+10+4+28.35+3+60+1+15.45259+0.9979+10+20+1.4+4+1.85+2+2+21.02263-0.24+5.4173+7.4002+4.6+3+7.57624+2+15.85712+6+14+6.9+150.78033+2.55528+15.255+90.91607</f>
        <v>1872.2038900000002</v>
      </c>
      <c r="L143" s="26">
        <v>1304700</v>
      </c>
      <c r="M143" s="26">
        <v>0</v>
      </c>
      <c r="N143" s="26">
        <v>1304700</v>
      </c>
      <c r="O143" s="26">
        <v>0</v>
      </c>
      <c r="P143" s="26">
        <v>1304700</v>
      </c>
      <c r="Q143" s="26">
        <v>0</v>
      </c>
      <c r="R143" s="27">
        <v>0</v>
      </c>
      <c r="S143" s="28">
        <v>1746.04</v>
      </c>
      <c r="T143" s="34">
        <f t="shared" si="50"/>
        <v>93.26120992089167</v>
      </c>
    </row>
    <row r="144" spans="1:20" ht="12.75" outlineLevel="7">
      <c r="A144" s="22" t="s">
        <v>18</v>
      </c>
      <c r="B144" s="4" t="s">
        <v>2</v>
      </c>
      <c r="C144" s="4" t="s">
        <v>77</v>
      </c>
      <c r="D144" s="4"/>
      <c r="E144" s="4"/>
      <c r="F144" s="4"/>
      <c r="G144" s="4"/>
      <c r="H144" s="4"/>
      <c r="I144" s="4" t="s">
        <v>175</v>
      </c>
      <c r="J144" s="4" t="s">
        <v>128</v>
      </c>
      <c r="K144" s="25">
        <f>3.296+12.635+10.91003+2-2+0.92701+6.66803+3.35318+42.89277+2+1.5+0.5</f>
        <v>84.68202</v>
      </c>
      <c r="L144" s="26">
        <v>3992.8</v>
      </c>
      <c r="M144" s="26">
        <v>0</v>
      </c>
      <c r="N144" s="26">
        <v>3992.8</v>
      </c>
      <c r="O144" s="26">
        <v>0</v>
      </c>
      <c r="P144" s="26">
        <v>3992.8</v>
      </c>
      <c r="Q144" s="26">
        <v>0</v>
      </c>
      <c r="R144" s="27">
        <v>0</v>
      </c>
      <c r="S144" s="28">
        <v>76.6</v>
      </c>
      <c r="T144" s="34">
        <f t="shared" si="50"/>
        <v>90.45603777519715</v>
      </c>
    </row>
    <row r="145" spans="1:20" ht="25.5" outlineLevel="6">
      <c r="A145" s="22" t="s">
        <v>81</v>
      </c>
      <c r="B145" s="4" t="s">
        <v>2</v>
      </c>
      <c r="C145" s="4" t="s">
        <v>77</v>
      </c>
      <c r="D145" s="4"/>
      <c r="E145" s="4"/>
      <c r="F145" s="4"/>
      <c r="G145" s="4"/>
      <c r="H145" s="4"/>
      <c r="I145" s="4" t="s">
        <v>177</v>
      </c>
      <c r="J145" s="4" t="s">
        <v>120</v>
      </c>
      <c r="K145" s="25">
        <f>K146+K147+K148+K150+K151</f>
        <v>5423.24543</v>
      </c>
      <c r="L145" s="25">
        <f aca="true" t="shared" si="52" ref="L145:S145">L146+L147+L148+L150+L151</f>
        <v>5313000</v>
      </c>
      <c r="M145" s="25">
        <f t="shared" si="52"/>
        <v>0</v>
      </c>
      <c r="N145" s="25">
        <f t="shared" si="52"/>
        <v>5313000</v>
      </c>
      <c r="O145" s="25">
        <f t="shared" si="52"/>
        <v>0</v>
      </c>
      <c r="P145" s="25">
        <f t="shared" si="52"/>
        <v>5313000</v>
      </c>
      <c r="Q145" s="25">
        <f t="shared" si="52"/>
        <v>0</v>
      </c>
      <c r="R145" s="25">
        <f t="shared" si="52"/>
        <v>0</v>
      </c>
      <c r="S145" s="25">
        <f t="shared" si="52"/>
        <v>5415.6</v>
      </c>
      <c r="T145" s="34">
        <f t="shared" si="50"/>
        <v>99.85902482012511</v>
      </c>
    </row>
    <row r="146" spans="1:20" ht="68.25" customHeight="1" outlineLevel="7">
      <c r="A146" s="22" t="s">
        <v>11</v>
      </c>
      <c r="B146" s="4" t="s">
        <v>2</v>
      </c>
      <c r="C146" s="4" t="s">
        <v>77</v>
      </c>
      <c r="D146" s="4"/>
      <c r="E146" s="4"/>
      <c r="F146" s="4"/>
      <c r="G146" s="4"/>
      <c r="H146" s="4"/>
      <c r="I146" s="4" t="s">
        <v>177</v>
      </c>
      <c r="J146" s="4" t="s">
        <v>121</v>
      </c>
      <c r="K146" s="25">
        <f>4696.2+5+1.95954</f>
        <v>4703.15954</v>
      </c>
      <c r="L146" s="26">
        <v>4696200</v>
      </c>
      <c r="M146" s="26">
        <v>0</v>
      </c>
      <c r="N146" s="26">
        <v>4696200</v>
      </c>
      <c r="O146" s="26">
        <v>0</v>
      </c>
      <c r="P146" s="26">
        <v>4696200</v>
      </c>
      <c r="Q146" s="26">
        <v>0</v>
      </c>
      <c r="R146" s="27">
        <v>0</v>
      </c>
      <c r="S146" s="28">
        <v>4703.2</v>
      </c>
      <c r="T146" s="34">
        <f t="shared" si="50"/>
        <v>100.00086027275188</v>
      </c>
    </row>
    <row r="147" spans="1:20" ht="26.25" customHeight="1" outlineLevel="7">
      <c r="A147" s="22" t="s">
        <v>17</v>
      </c>
      <c r="B147" s="4" t="s">
        <v>2</v>
      </c>
      <c r="C147" s="4" t="s">
        <v>77</v>
      </c>
      <c r="D147" s="4"/>
      <c r="E147" s="4"/>
      <c r="F147" s="4"/>
      <c r="G147" s="4"/>
      <c r="H147" s="4"/>
      <c r="I147" s="4" t="s">
        <v>177</v>
      </c>
      <c r="J147" s="4" t="s">
        <v>127</v>
      </c>
      <c r="K147" s="25">
        <f>618.80024+0.9979+10+1.72343+39.613+3+13.61938+7.48935-39.613+2.24805</f>
        <v>657.8783499999998</v>
      </c>
      <c r="L147" s="26">
        <v>616800</v>
      </c>
      <c r="M147" s="26">
        <v>0</v>
      </c>
      <c r="N147" s="26">
        <v>616800</v>
      </c>
      <c r="O147" s="26">
        <v>0</v>
      </c>
      <c r="P147" s="26">
        <v>616800</v>
      </c>
      <c r="Q147" s="26">
        <v>0</v>
      </c>
      <c r="R147" s="27">
        <v>0</v>
      </c>
      <c r="S147" s="28">
        <v>650.9</v>
      </c>
      <c r="T147" s="34">
        <f t="shared" si="50"/>
        <v>98.93926437919718</v>
      </c>
    </row>
    <row r="148" spans="1:20" ht="12.75" outlineLevel="7">
      <c r="A148" s="22" t="s">
        <v>18</v>
      </c>
      <c r="B148" s="4" t="s">
        <v>2</v>
      </c>
      <c r="C148" s="4" t="s">
        <v>77</v>
      </c>
      <c r="D148" s="4"/>
      <c r="E148" s="4"/>
      <c r="F148" s="4"/>
      <c r="G148" s="4"/>
      <c r="H148" s="4"/>
      <c r="I148" s="4" t="s">
        <v>177</v>
      </c>
      <c r="J148" s="4" t="s">
        <v>128</v>
      </c>
      <c r="K148" s="25">
        <f>7.419+1.61292+0.59045+3.10249+3.2+0.56968</f>
        <v>16.49454</v>
      </c>
      <c r="L148" s="26"/>
      <c r="M148" s="26"/>
      <c r="N148" s="26"/>
      <c r="O148" s="26"/>
      <c r="P148" s="26"/>
      <c r="Q148" s="26"/>
      <c r="R148" s="27"/>
      <c r="S148" s="28">
        <v>15.8</v>
      </c>
      <c r="T148" s="34">
        <f t="shared" si="50"/>
        <v>95.78927329892196</v>
      </c>
    </row>
    <row r="149" spans="1:20" ht="12.75" outlineLevel="7">
      <c r="A149" s="22" t="s">
        <v>18</v>
      </c>
      <c r="B149" s="4" t="s">
        <v>2</v>
      </c>
      <c r="C149" s="4" t="s">
        <v>77</v>
      </c>
      <c r="D149" s="4"/>
      <c r="E149" s="4"/>
      <c r="F149" s="4"/>
      <c r="G149" s="4"/>
      <c r="H149" s="4"/>
      <c r="I149" s="4" t="s">
        <v>178</v>
      </c>
      <c r="J149" s="4" t="s">
        <v>127</v>
      </c>
      <c r="K149" s="25">
        <f>16+6.1</f>
        <v>22.1</v>
      </c>
      <c r="L149" s="26"/>
      <c r="M149" s="26"/>
      <c r="N149" s="26"/>
      <c r="O149" s="26"/>
      <c r="P149" s="26"/>
      <c r="Q149" s="26"/>
      <c r="R149" s="27"/>
      <c r="S149" s="28">
        <v>22.1</v>
      </c>
      <c r="T149" s="34">
        <f t="shared" si="50"/>
        <v>100</v>
      </c>
    </row>
    <row r="150" spans="1:20" ht="12.75" outlineLevel="7">
      <c r="A150" s="22" t="s">
        <v>18</v>
      </c>
      <c r="B150" s="4" t="s">
        <v>2</v>
      </c>
      <c r="C150" s="4" t="s">
        <v>77</v>
      </c>
      <c r="D150" s="4"/>
      <c r="E150" s="4"/>
      <c r="F150" s="4"/>
      <c r="G150" s="4"/>
      <c r="H150" s="4"/>
      <c r="I150" s="4" t="s">
        <v>179</v>
      </c>
      <c r="J150" s="4" t="s">
        <v>127</v>
      </c>
      <c r="K150" s="25">
        <v>6.1</v>
      </c>
      <c r="L150" s="26"/>
      <c r="M150" s="26"/>
      <c r="N150" s="26"/>
      <c r="O150" s="26"/>
      <c r="P150" s="26"/>
      <c r="Q150" s="26"/>
      <c r="R150" s="27"/>
      <c r="S150" s="28">
        <v>6.1</v>
      </c>
      <c r="T150" s="34">
        <f t="shared" si="50"/>
        <v>100</v>
      </c>
    </row>
    <row r="151" spans="1:20" ht="12.75" outlineLevel="7">
      <c r="A151" s="22" t="s">
        <v>18</v>
      </c>
      <c r="B151" s="4" t="s">
        <v>2</v>
      </c>
      <c r="C151" s="4" t="s">
        <v>77</v>
      </c>
      <c r="D151" s="4"/>
      <c r="E151" s="4"/>
      <c r="F151" s="4"/>
      <c r="G151" s="4"/>
      <c r="H151" s="4"/>
      <c r="I151" s="4" t="s">
        <v>180</v>
      </c>
      <c r="J151" s="4" t="s">
        <v>127</v>
      </c>
      <c r="K151" s="25">
        <v>39.613</v>
      </c>
      <c r="L151" s="26"/>
      <c r="M151" s="26"/>
      <c r="N151" s="26"/>
      <c r="O151" s="26"/>
      <c r="P151" s="26"/>
      <c r="Q151" s="26"/>
      <c r="R151" s="27"/>
      <c r="S151" s="28">
        <v>39.6</v>
      </c>
      <c r="T151" s="34">
        <f t="shared" si="50"/>
        <v>99.96718249059653</v>
      </c>
    </row>
    <row r="152" spans="1:20" ht="12.75" outlineLevel="1">
      <c r="A152" s="22" t="s">
        <v>82</v>
      </c>
      <c r="B152" s="4" t="s">
        <v>2</v>
      </c>
      <c r="C152" s="4" t="s">
        <v>83</v>
      </c>
      <c r="D152" s="4"/>
      <c r="E152" s="4"/>
      <c r="F152" s="4"/>
      <c r="G152" s="4"/>
      <c r="H152" s="4"/>
      <c r="I152" s="4" t="s">
        <v>116</v>
      </c>
      <c r="J152" s="4" t="s">
        <v>120</v>
      </c>
      <c r="K152" s="25">
        <f>K153</f>
        <v>423.42</v>
      </c>
      <c r="L152" s="25">
        <f aca="true" t="shared" si="53" ref="L152:S152">L153</f>
        <v>400000</v>
      </c>
      <c r="M152" s="25">
        <f t="shared" si="53"/>
        <v>0</v>
      </c>
      <c r="N152" s="25">
        <f t="shared" si="53"/>
        <v>400000</v>
      </c>
      <c r="O152" s="25">
        <f t="shared" si="53"/>
        <v>0</v>
      </c>
      <c r="P152" s="25">
        <f t="shared" si="53"/>
        <v>400000</v>
      </c>
      <c r="Q152" s="25">
        <f t="shared" si="53"/>
        <v>0</v>
      </c>
      <c r="R152" s="25">
        <f t="shared" si="53"/>
        <v>0</v>
      </c>
      <c r="S152" s="25">
        <f t="shared" si="53"/>
        <v>423.42</v>
      </c>
      <c r="T152" s="34">
        <f t="shared" si="50"/>
        <v>100</v>
      </c>
    </row>
    <row r="153" spans="1:20" ht="12.75" outlineLevel="2">
      <c r="A153" s="22" t="s">
        <v>84</v>
      </c>
      <c r="B153" s="4" t="s">
        <v>2</v>
      </c>
      <c r="C153" s="4" t="s">
        <v>85</v>
      </c>
      <c r="D153" s="4"/>
      <c r="E153" s="4"/>
      <c r="F153" s="4"/>
      <c r="G153" s="4"/>
      <c r="H153" s="4"/>
      <c r="I153" s="4" t="s">
        <v>116</v>
      </c>
      <c r="J153" s="4" t="s">
        <v>120</v>
      </c>
      <c r="K153" s="25">
        <f>400-250.652-67.928+150+60+132</f>
        <v>423.42</v>
      </c>
      <c r="L153" s="26">
        <v>400000</v>
      </c>
      <c r="M153" s="26">
        <v>0</v>
      </c>
      <c r="N153" s="26">
        <v>400000</v>
      </c>
      <c r="O153" s="26">
        <v>0</v>
      </c>
      <c r="P153" s="26">
        <v>400000</v>
      </c>
      <c r="Q153" s="26">
        <v>0</v>
      </c>
      <c r="R153" s="27">
        <v>0</v>
      </c>
      <c r="S153" s="28">
        <v>423.42</v>
      </c>
      <c r="T153" s="34">
        <f t="shared" si="50"/>
        <v>100</v>
      </c>
    </row>
    <row r="154" spans="1:20" ht="38.25" hidden="1" outlineLevel="3">
      <c r="A154" s="22" t="s">
        <v>86</v>
      </c>
      <c r="B154" s="4" t="s">
        <v>2</v>
      </c>
      <c r="C154" s="4" t="s">
        <v>85</v>
      </c>
      <c r="D154" s="4"/>
      <c r="E154" s="4"/>
      <c r="F154" s="4"/>
      <c r="G154" s="4"/>
      <c r="H154" s="4"/>
      <c r="I154" s="4" t="s">
        <v>181</v>
      </c>
      <c r="J154" s="4" t="s">
        <v>120</v>
      </c>
      <c r="K154" s="25">
        <f>K155</f>
        <v>423.41999999999996</v>
      </c>
      <c r="L154" s="25">
        <f aca="true" t="shared" si="54" ref="L154:S157">L155</f>
        <v>400000</v>
      </c>
      <c r="M154" s="25">
        <f t="shared" si="54"/>
        <v>0</v>
      </c>
      <c r="N154" s="25">
        <f t="shared" si="54"/>
        <v>400000</v>
      </c>
      <c r="O154" s="25">
        <f t="shared" si="54"/>
        <v>0</v>
      </c>
      <c r="P154" s="25">
        <f t="shared" si="54"/>
        <v>400000</v>
      </c>
      <c r="Q154" s="25">
        <f t="shared" si="54"/>
        <v>0</v>
      </c>
      <c r="R154" s="25">
        <f t="shared" si="54"/>
        <v>0</v>
      </c>
      <c r="S154" s="25">
        <f t="shared" si="54"/>
        <v>423.4</v>
      </c>
      <c r="T154" s="34">
        <f t="shared" si="50"/>
        <v>99.99527655755514</v>
      </c>
    </row>
    <row r="155" spans="1:20" ht="38.25" outlineLevel="4">
      <c r="A155" s="22" t="s">
        <v>15</v>
      </c>
      <c r="B155" s="4" t="s">
        <v>2</v>
      </c>
      <c r="C155" s="4" t="s">
        <v>85</v>
      </c>
      <c r="D155" s="4"/>
      <c r="E155" s="4"/>
      <c r="F155" s="4"/>
      <c r="G155" s="4"/>
      <c r="H155" s="4"/>
      <c r="I155" s="4" t="s">
        <v>182</v>
      </c>
      <c r="J155" s="4" t="s">
        <v>120</v>
      </c>
      <c r="K155" s="25">
        <f>K156</f>
        <v>423.41999999999996</v>
      </c>
      <c r="L155" s="25">
        <f t="shared" si="54"/>
        <v>400000</v>
      </c>
      <c r="M155" s="25">
        <f t="shared" si="54"/>
        <v>0</v>
      </c>
      <c r="N155" s="25">
        <f t="shared" si="54"/>
        <v>400000</v>
      </c>
      <c r="O155" s="25">
        <f t="shared" si="54"/>
        <v>0</v>
      </c>
      <c r="P155" s="25">
        <f t="shared" si="54"/>
        <v>400000</v>
      </c>
      <c r="Q155" s="25">
        <f t="shared" si="54"/>
        <v>0</v>
      </c>
      <c r="R155" s="25">
        <f t="shared" si="54"/>
        <v>0</v>
      </c>
      <c r="S155" s="25">
        <f t="shared" si="54"/>
        <v>423.4</v>
      </c>
      <c r="T155" s="34">
        <f t="shared" si="50"/>
        <v>99.99527655755514</v>
      </c>
    </row>
    <row r="156" spans="1:20" ht="38.25" outlineLevel="5">
      <c r="A156" s="22" t="s">
        <v>24</v>
      </c>
      <c r="B156" s="4" t="s">
        <v>2</v>
      </c>
      <c r="C156" s="4" t="s">
        <v>85</v>
      </c>
      <c r="D156" s="4"/>
      <c r="E156" s="4"/>
      <c r="F156" s="4"/>
      <c r="G156" s="4"/>
      <c r="H156" s="4"/>
      <c r="I156" s="4" t="s">
        <v>183</v>
      </c>
      <c r="J156" s="4" t="s">
        <v>120</v>
      </c>
      <c r="K156" s="25">
        <f>K157</f>
        <v>423.41999999999996</v>
      </c>
      <c r="L156" s="25">
        <f t="shared" si="54"/>
        <v>400000</v>
      </c>
      <c r="M156" s="25">
        <f t="shared" si="54"/>
        <v>0</v>
      </c>
      <c r="N156" s="25">
        <f t="shared" si="54"/>
        <v>400000</v>
      </c>
      <c r="O156" s="25">
        <f t="shared" si="54"/>
        <v>0</v>
      </c>
      <c r="P156" s="25">
        <f t="shared" si="54"/>
        <v>400000</v>
      </c>
      <c r="Q156" s="25">
        <f t="shared" si="54"/>
        <v>0</v>
      </c>
      <c r="R156" s="25">
        <f t="shared" si="54"/>
        <v>0</v>
      </c>
      <c r="S156" s="25">
        <f t="shared" si="54"/>
        <v>423.4</v>
      </c>
      <c r="T156" s="34">
        <f t="shared" si="50"/>
        <v>99.99527655755514</v>
      </c>
    </row>
    <row r="157" spans="1:20" ht="25.5" outlineLevel="6">
      <c r="A157" s="22" t="s">
        <v>87</v>
      </c>
      <c r="B157" s="4" t="s">
        <v>2</v>
      </c>
      <c r="C157" s="4" t="s">
        <v>85</v>
      </c>
      <c r="D157" s="4"/>
      <c r="E157" s="4"/>
      <c r="F157" s="4"/>
      <c r="G157" s="4"/>
      <c r="H157" s="4"/>
      <c r="I157" s="4" t="s">
        <v>184</v>
      </c>
      <c r="J157" s="4" t="s">
        <v>120</v>
      </c>
      <c r="K157" s="25">
        <f>K158</f>
        <v>423.41999999999996</v>
      </c>
      <c r="L157" s="25">
        <f t="shared" si="54"/>
        <v>400000</v>
      </c>
      <c r="M157" s="25">
        <f t="shared" si="54"/>
        <v>0</v>
      </c>
      <c r="N157" s="25">
        <f t="shared" si="54"/>
        <v>400000</v>
      </c>
      <c r="O157" s="25">
        <f t="shared" si="54"/>
        <v>0</v>
      </c>
      <c r="P157" s="25">
        <f t="shared" si="54"/>
        <v>400000</v>
      </c>
      <c r="Q157" s="25">
        <f t="shared" si="54"/>
        <v>0</v>
      </c>
      <c r="R157" s="25">
        <f t="shared" si="54"/>
        <v>0</v>
      </c>
      <c r="S157" s="25">
        <f t="shared" si="54"/>
        <v>423.4</v>
      </c>
      <c r="T157" s="34">
        <f t="shared" si="50"/>
        <v>99.99527655755514</v>
      </c>
    </row>
    <row r="158" spans="1:20" ht="25.5" outlineLevel="7">
      <c r="A158" s="31" t="s">
        <v>88</v>
      </c>
      <c r="B158" s="4" t="s">
        <v>2</v>
      </c>
      <c r="C158" s="4" t="s">
        <v>85</v>
      </c>
      <c r="D158" s="4"/>
      <c r="E158" s="4"/>
      <c r="F158" s="4"/>
      <c r="G158" s="4"/>
      <c r="H158" s="4"/>
      <c r="I158" s="4" t="s">
        <v>184</v>
      </c>
      <c r="J158" s="4" t="s">
        <v>185</v>
      </c>
      <c r="K158" s="25">
        <f>400-168.4-0.18+60+132</f>
        <v>423.41999999999996</v>
      </c>
      <c r="L158" s="26">
        <v>400000</v>
      </c>
      <c r="M158" s="26">
        <v>0</v>
      </c>
      <c r="N158" s="26">
        <v>400000</v>
      </c>
      <c r="O158" s="26">
        <v>0</v>
      </c>
      <c r="P158" s="26">
        <v>400000</v>
      </c>
      <c r="Q158" s="26">
        <v>0</v>
      </c>
      <c r="R158" s="27">
        <v>0</v>
      </c>
      <c r="S158" s="28">
        <v>423.4</v>
      </c>
      <c r="T158" s="34">
        <f t="shared" si="50"/>
        <v>99.99527655755514</v>
      </c>
    </row>
    <row r="159" spans="1:20" ht="12.75" outlineLevel="1">
      <c r="A159" s="22" t="s">
        <v>89</v>
      </c>
      <c r="B159" s="4" t="s">
        <v>2</v>
      </c>
      <c r="C159" s="4" t="s">
        <v>90</v>
      </c>
      <c r="D159" s="4"/>
      <c r="E159" s="4"/>
      <c r="F159" s="4"/>
      <c r="G159" s="4"/>
      <c r="H159" s="4"/>
      <c r="I159" s="4" t="s">
        <v>116</v>
      </c>
      <c r="J159" s="4" t="s">
        <v>120</v>
      </c>
      <c r="K159" s="25">
        <f>K160</f>
        <v>1754.3495199999998</v>
      </c>
      <c r="L159" s="25">
        <f aca="true" t="shared" si="55" ref="L159:S163">L160</f>
        <v>1578239</v>
      </c>
      <c r="M159" s="25">
        <f t="shared" si="55"/>
        <v>0</v>
      </c>
      <c r="N159" s="25">
        <f t="shared" si="55"/>
        <v>1578239</v>
      </c>
      <c r="O159" s="25">
        <f t="shared" si="55"/>
        <v>0</v>
      </c>
      <c r="P159" s="25">
        <f t="shared" si="55"/>
        <v>1578239</v>
      </c>
      <c r="Q159" s="25">
        <f t="shared" si="55"/>
        <v>0</v>
      </c>
      <c r="R159" s="25">
        <f t="shared" si="55"/>
        <v>0</v>
      </c>
      <c r="S159" s="25">
        <f t="shared" si="55"/>
        <v>1734.08</v>
      </c>
      <c r="T159" s="34">
        <f t="shared" si="50"/>
        <v>98.84461335846008</v>
      </c>
    </row>
    <row r="160" spans="1:20" ht="12.75" outlineLevel="2">
      <c r="A160" s="22" t="s">
        <v>91</v>
      </c>
      <c r="B160" s="4" t="s">
        <v>2</v>
      </c>
      <c r="C160" s="4" t="s">
        <v>92</v>
      </c>
      <c r="D160" s="4"/>
      <c r="E160" s="4"/>
      <c r="F160" s="4"/>
      <c r="G160" s="4"/>
      <c r="H160" s="4"/>
      <c r="I160" s="4" t="s">
        <v>116</v>
      </c>
      <c r="J160" s="4" t="s">
        <v>120</v>
      </c>
      <c r="K160" s="25">
        <f>K161</f>
        <v>1754.3495199999998</v>
      </c>
      <c r="L160" s="25">
        <f t="shared" si="55"/>
        <v>1578239</v>
      </c>
      <c r="M160" s="25">
        <f t="shared" si="55"/>
        <v>0</v>
      </c>
      <c r="N160" s="25">
        <f t="shared" si="55"/>
        <v>1578239</v>
      </c>
      <c r="O160" s="25">
        <f t="shared" si="55"/>
        <v>0</v>
      </c>
      <c r="P160" s="25">
        <f t="shared" si="55"/>
        <v>1578239</v>
      </c>
      <c r="Q160" s="25">
        <f t="shared" si="55"/>
        <v>0</v>
      </c>
      <c r="R160" s="25">
        <f t="shared" si="55"/>
        <v>0</v>
      </c>
      <c r="S160" s="25">
        <f t="shared" si="55"/>
        <v>1734.08</v>
      </c>
      <c r="T160" s="34">
        <f t="shared" si="50"/>
        <v>98.84461335846008</v>
      </c>
    </row>
    <row r="161" spans="1:20" ht="38.25" outlineLevel="3">
      <c r="A161" s="22" t="s">
        <v>86</v>
      </c>
      <c r="B161" s="4" t="s">
        <v>2</v>
      </c>
      <c r="C161" s="4" t="s">
        <v>92</v>
      </c>
      <c r="D161" s="4"/>
      <c r="E161" s="4"/>
      <c r="F161" s="4"/>
      <c r="G161" s="4"/>
      <c r="H161" s="4"/>
      <c r="I161" s="4" t="s">
        <v>181</v>
      </c>
      <c r="J161" s="4" t="s">
        <v>120</v>
      </c>
      <c r="K161" s="25">
        <f>K162</f>
        <v>1754.3495199999998</v>
      </c>
      <c r="L161" s="25">
        <f t="shared" si="55"/>
        <v>1578239</v>
      </c>
      <c r="M161" s="25">
        <f t="shared" si="55"/>
        <v>0</v>
      </c>
      <c r="N161" s="25">
        <f t="shared" si="55"/>
        <v>1578239</v>
      </c>
      <c r="O161" s="25">
        <f t="shared" si="55"/>
        <v>0</v>
      </c>
      <c r="P161" s="25">
        <f t="shared" si="55"/>
        <v>1578239</v>
      </c>
      <c r="Q161" s="25">
        <f t="shared" si="55"/>
        <v>0</v>
      </c>
      <c r="R161" s="25">
        <f t="shared" si="55"/>
        <v>0</v>
      </c>
      <c r="S161" s="25">
        <f t="shared" si="55"/>
        <v>1734.08</v>
      </c>
      <c r="T161" s="34">
        <f t="shared" si="50"/>
        <v>98.84461335846008</v>
      </c>
    </row>
    <row r="162" spans="1:20" ht="38.25" outlineLevel="4">
      <c r="A162" s="22" t="s">
        <v>15</v>
      </c>
      <c r="B162" s="4" t="s">
        <v>2</v>
      </c>
      <c r="C162" s="4" t="s">
        <v>92</v>
      </c>
      <c r="D162" s="4"/>
      <c r="E162" s="4"/>
      <c r="F162" s="4"/>
      <c r="G162" s="4"/>
      <c r="H162" s="4"/>
      <c r="I162" s="4" t="s">
        <v>182</v>
      </c>
      <c r="J162" s="4" t="s">
        <v>120</v>
      </c>
      <c r="K162" s="25">
        <f>K163</f>
        <v>1754.3495199999998</v>
      </c>
      <c r="L162" s="25">
        <f t="shared" si="55"/>
        <v>1578239</v>
      </c>
      <c r="M162" s="25">
        <f t="shared" si="55"/>
        <v>0</v>
      </c>
      <c r="N162" s="25">
        <f t="shared" si="55"/>
        <v>1578239</v>
      </c>
      <c r="O162" s="25">
        <f t="shared" si="55"/>
        <v>0</v>
      </c>
      <c r="P162" s="25">
        <f t="shared" si="55"/>
        <v>1578239</v>
      </c>
      <c r="Q162" s="25">
        <f t="shared" si="55"/>
        <v>0</v>
      </c>
      <c r="R162" s="25">
        <f t="shared" si="55"/>
        <v>0</v>
      </c>
      <c r="S162" s="25">
        <f t="shared" si="55"/>
        <v>1734.08</v>
      </c>
      <c r="T162" s="34">
        <f t="shared" si="50"/>
        <v>98.84461335846008</v>
      </c>
    </row>
    <row r="163" spans="1:20" ht="38.25" outlineLevel="5">
      <c r="A163" s="22" t="s">
        <v>24</v>
      </c>
      <c r="B163" s="4" t="s">
        <v>2</v>
      </c>
      <c r="C163" s="4" t="s">
        <v>92</v>
      </c>
      <c r="D163" s="4"/>
      <c r="E163" s="4"/>
      <c r="F163" s="4"/>
      <c r="G163" s="4"/>
      <c r="H163" s="4"/>
      <c r="I163" s="4" t="s">
        <v>183</v>
      </c>
      <c r="J163" s="4" t="s">
        <v>120</v>
      </c>
      <c r="K163" s="25">
        <f>K164</f>
        <v>1754.3495199999998</v>
      </c>
      <c r="L163" s="25">
        <f t="shared" si="55"/>
        <v>1578239</v>
      </c>
      <c r="M163" s="25">
        <f t="shared" si="55"/>
        <v>0</v>
      </c>
      <c r="N163" s="25">
        <f t="shared" si="55"/>
        <v>1578239</v>
      </c>
      <c r="O163" s="25">
        <f t="shared" si="55"/>
        <v>0</v>
      </c>
      <c r="P163" s="25">
        <f t="shared" si="55"/>
        <v>1578239</v>
      </c>
      <c r="Q163" s="25">
        <f t="shared" si="55"/>
        <v>0</v>
      </c>
      <c r="R163" s="25">
        <f t="shared" si="55"/>
        <v>0</v>
      </c>
      <c r="S163" s="25">
        <f t="shared" si="55"/>
        <v>1734.08</v>
      </c>
      <c r="T163" s="34">
        <f t="shared" si="50"/>
        <v>98.84461335846008</v>
      </c>
    </row>
    <row r="164" spans="1:20" ht="25.5" outlineLevel="6">
      <c r="A164" s="22" t="s">
        <v>87</v>
      </c>
      <c r="B164" s="4" t="s">
        <v>2</v>
      </c>
      <c r="C164" s="4" t="s">
        <v>92</v>
      </c>
      <c r="D164" s="4"/>
      <c r="E164" s="4"/>
      <c r="F164" s="4"/>
      <c r="G164" s="4"/>
      <c r="H164" s="4"/>
      <c r="I164" s="4" t="s">
        <v>184</v>
      </c>
      <c r="J164" s="4" t="s">
        <v>120</v>
      </c>
      <c r="K164" s="25">
        <f>K166+K169+K170+K167</f>
        <v>1754.3495199999998</v>
      </c>
      <c r="L164" s="25">
        <f aca="true" t="shared" si="56" ref="L164:S164">L166+L169+L170+L167</f>
        <v>1578239</v>
      </c>
      <c r="M164" s="25">
        <f t="shared" si="56"/>
        <v>0</v>
      </c>
      <c r="N164" s="25">
        <f t="shared" si="56"/>
        <v>1578239</v>
      </c>
      <c r="O164" s="25">
        <f t="shared" si="56"/>
        <v>0</v>
      </c>
      <c r="P164" s="25">
        <f t="shared" si="56"/>
        <v>1578239</v>
      </c>
      <c r="Q164" s="25">
        <f t="shared" si="56"/>
        <v>0</v>
      </c>
      <c r="R164" s="25">
        <f t="shared" si="56"/>
        <v>0</v>
      </c>
      <c r="S164" s="25">
        <f t="shared" si="56"/>
        <v>1734.08</v>
      </c>
      <c r="T164" s="34">
        <f t="shared" si="50"/>
        <v>98.84461335846008</v>
      </c>
    </row>
    <row r="165" spans="1:20" ht="25.5" outlineLevel="6">
      <c r="A165" s="22" t="s">
        <v>87</v>
      </c>
      <c r="B165" s="4" t="s">
        <v>2</v>
      </c>
      <c r="C165" s="4" t="s">
        <v>92</v>
      </c>
      <c r="D165" s="4"/>
      <c r="E165" s="4"/>
      <c r="F165" s="4"/>
      <c r="G165" s="4"/>
      <c r="H165" s="4"/>
      <c r="I165" s="4" t="s">
        <v>184</v>
      </c>
      <c r="J165" s="4" t="s">
        <v>120</v>
      </c>
      <c r="K165" s="25">
        <f>K166+K169+K170</f>
        <v>1715.7885199999998</v>
      </c>
      <c r="L165" s="25">
        <f aca="true" t="shared" si="57" ref="L165:S165">L166+L169+L170</f>
        <v>1578239</v>
      </c>
      <c r="M165" s="25">
        <f t="shared" si="57"/>
        <v>0</v>
      </c>
      <c r="N165" s="25">
        <f t="shared" si="57"/>
        <v>1578239</v>
      </c>
      <c r="O165" s="25">
        <f t="shared" si="57"/>
        <v>0</v>
      </c>
      <c r="P165" s="25">
        <f t="shared" si="57"/>
        <v>1578239</v>
      </c>
      <c r="Q165" s="25">
        <f t="shared" si="57"/>
        <v>0</v>
      </c>
      <c r="R165" s="25">
        <f t="shared" si="57"/>
        <v>0</v>
      </c>
      <c r="S165" s="25">
        <f t="shared" si="57"/>
        <v>1695.48</v>
      </c>
      <c r="T165" s="34">
        <f t="shared" si="50"/>
        <v>98.81637394333424</v>
      </c>
    </row>
    <row r="166" spans="1:20" ht="63" customHeight="1" outlineLevel="7">
      <c r="A166" s="22" t="s">
        <v>11</v>
      </c>
      <c r="B166" s="4" t="s">
        <v>2</v>
      </c>
      <c r="C166" s="4" t="s">
        <v>92</v>
      </c>
      <c r="D166" s="4"/>
      <c r="E166" s="4"/>
      <c r="F166" s="4"/>
      <c r="G166" s="4"/>
      <c r="H166" s="4"/>
      <c r="I166" s="4" t="s">
        <v>184</v>
      </c>
      <c r="J166" s="4" t="s">
        <v>121</v>
      </c>
      <c r="K166" s="24">
        <f>920.9+55+47.08461</f>
        <v>1022.98461</v>
      </c>
      <c r="L166" s="26">
        <v>920900</v>
      </c>
      <c r="M166" s="26">
        <v>0</v>
      </c>
      <c r="N166" s="26">
        <v>920900</v>
      </c>
      <c r="O166" s="26">
        <v>0</v>
      </c>
      <c r="P166" s="26">
        <v>920900</v>
      </c>
      <c r="Q166" s="26">
        <v>0</v>
      </c>
      <c r="R166" s="27">
        <v>0</v>
      </c>
      <c r="S166" s="28">
        <v>1022.98</v>
      </c>
      <c r="T166" s="34">
        <f t="shared" si="50"/>
        <v>99.99954935783443</v>
      </c>
    </row>
    <row r="167" spans="1:20" ht="21" customHeight="1" hidden="1" outlineLevel="7">
      <c r="A167" s="22"/>
      <c r="B167" s="4" t="s">
        <v>2</v>
      </c>
      <c r="C167" s="4" t="s">
        <v>92</v>
      </c>
      <c r="D167" s="4"/>
      <c r="E167" s="4"/>
      <c r="F167" s="4"/>
      <c r="G167" s="4"/>
      <c r="H167" s="4"/>
      <c r="I167" s="4"/>
      <c r="J167" s="4"/>
      <c r="K167" s="25">
        <f>K168</f>
        <v>38.561</v>
      </c>
      <c r="L167" s="25">
        <f aca="true" t="shared" si="58" ref="L167:S167">L168</f>
        <v>0</v>
      </c>
      <c r="M167" s="25">
        <f t="shared" si="58"/>
        <v>0</v>
      </c>
      <c r="N167" s="25">
        <f t="shared" si="58"/>
        <v>0</v>
      </c>
      <c r="O167" s="25">
        <f t="shared" si="58"/>
        <v>0</v>
      </c>
      <c r="P167" s="25">
        <f t="shared" si="58"/>
        <v>0</v>
      </c>
      <c r="Q167" s="25">
        <f t="shared" si="58"/>
        <v>0</v>
      </c>
      <c r="R167" s="25">
        <f t="shared" si="58"/>
        <v>0</v>
      </c>
      <c r="S167" s="25">
        <f t="shared" si="58"/>
        <v>38.6</v>
      </c>
      <c r="T167" s="34">
        <f t="shared" si="50"/>
        <v>100.10113845595292</v>
      </c>
    </row>
    <row r="168" spans="1:20" ht="26.25" customHeight="1" outlineLevel="7">
      <c r="A168" s="22" t="s">
        <v>11</v>
      </c>
      <c r="B168" s="4" t="s">
        <v>2</v>
      </c>
      <c r="C168" s="4" t="s">
        <v>92</v>
      </c>
      <c r="D168" s="4"/>
      <c r="E168" s="4"/>
      <c r="F168" s="4"/>
      <c r="G168" s="4"/>
      <c r="H168" s="4"/>
      <c r="I168" s="4" t="s">
        <v>186</v>
      </c>
      <c r="J168" s="4" t="s">
        <v>121</v>
      </c>
      <c r="K168" s="25">
        <f>38.561</f>
        <v>38.561</v>
      </c>
      <c r="L168" s="26"/>
      <c r="M168" s="26"/>
      <c r="N168" s="26"/>
      <c r="O168" s="26"/>
      <c r="P168" s="26"/>
      <c r="Q168" s="26"/>
      <c r="R168" s="27"/>
      <c r="S168" s="28">
        <v>38.6</v>
      </c>
      <c r="T168" s="34">
        <f t="shared" si="50"/>
        <v>100.10113845595292</v>
      </c>
    </row>
    <row r="169" spans="1:20" ht="25.5" customHeight="1" outlineLevel="7">
      <c r="A169" s="22" t="s">
        <v>17</v>
      </c>
      <c r="B169" s="4" t="s">
        <v>2</v>
      </c>
      <c r="C169" s="4" t="s">
        <v>92</v>
      </c>
      <c r="D169" s="4"/>
      <c r="E169" s="4"/>
      <c r="F169" s="4"/>
      <c r="G169" s="4"/>
      <c r="H169" s="4"/>
      <c r="I169" s="4" t="s">
        <v>186</v>
      </c>
      <c r="J169" s="4" t="s">
        <v>127</v>
      </c>
      <c r="K169" s="25">
        <f>651.1+36.9618+21+8.28+7.29678+3+1.85798-47.08461-0.7</f>
        <v>681.71195</v>
      </c>
      <c r="L169" s="26">
        <v>649100</v>
      </c>
      <c r="M169" s="26">
        <v>0</v>
      </c>
      <c r="N169" s="26">
        <v>649100</v>
      </c>
      <c r="O169" s="26">
        <v>0</v>
      </c>
      <c r="P169" s="26">
        <v>649100</v>
      </c>
      <c r="Q169" s="26">
        <v>0</v>
      </c>
      <c r="R169" s="27">
        <v>0</v>
      </c>
      <c r="S169" s="28">
        <v>661.4</v>
      </c>
      <c r="T169" s="34">
        <f t="shared" si="50"/>
        <v>97.02044976620991</v>
      </c>
    </row>
    <row r="170" spans="1:20" ht="12.75" outlineLevel="7">
      <c r="A170" s="22" t="s">
        <v>18</v>
      </c>
      <c r="B170" s="4" t="s">
        <v>2</v>
      </c>
      <c r="C170" s="4" t="s">
        <v>92</v>
      </c>
      <c r="D170" s="4"/>
      <c r="E170" s="4"/>
      <c r="F170" s="4"/>
      <c r="G170" s="4"/>
      <c r="H170" s="4"/>
      <c r="I170" s="4" t="s">
        <v>184</v>
      </c>
      <c r="J170" s="4" t="s">
        <v>128</v>
      </c>
      <c r="K170" s="25">
        <f>8.239+1.22541+0.21203+0.41552+1</f>
        <v>11.091960000000002</v>
      </c>
      <c r="L170" s="26">
        <v>8239</v>
      </c>
      <c r="M170" s="26">
        <v>0</v>
      </c>
      <c r="N170" s="26">
        <v>8239</v>
      </c>
      <c r="O170" s="26">
        <v>0</v>
      </c>
      <c r="P170" s="26">
        <v>8239</v>
      </c>
      <c r="Q170" s="26">
        <v>0</v>
      </c>
      <c r="R170" s="27">
        <v>0</v>
      </c>
      <c r="S170" s="28">
        <v>11.1</v>
      </c>
      <c r="T170" s="34">
        <f t="shared" si="50"/>
        <v>100.072484935034</v>
      </c>
    </row>
    <row r="171" spans="1:20" ht="25.5" outlineLevel="1">
      <c r="A171" s="22" t="s">
        <v>93</v>
      </c>
      <c r="B171" s="4" t="s">
        <v>2</v>
      </c>
      <c r="C171" s="4" t="s">
        <v>94</v>
      </c>
      <c r="D171" s="4"/>
      <c r="E171" s="4"/>
      <c r="F171" s="4"/>
      <c r="G171" s="4"/>
      <c r="H171" s="4"/>
      <c r="I171" s="4" t="s">
        <v>116</v>
      </c>
      <c r="J171" s="4" t="s">
        <v>120</v>
      </c>
      <c r="K171" s="25">
        <f>K172</f>
        <v>1267.6020399999998</v>
      </c>
      <c r="L171" s="25">
        <f aca="true" t="shared" si="59" ref="L171:S175">L172</f>
        <v>1263743.35</v>
      </c>
      <c r="M171" s="25">
        <f t="shared" si="59"/>
        <v>0</v>
      </c>
      <c r="N171" s="25">
        <f t="shared" si="59"/>
        <v>1263743.35</v>
      </c>
      <c r="O171" s="25">
        <f t="shared" si="59"/>
        <v>0</v>
      </c>
      <c r="P171" s="25">
        <f t="shared" si="59"/>
        <v>1263743.35</v>
      </c>
      <c r="Q171" s="25">
        <f t="shared" si="59"/>
        <v>0</v>
      </c>
      <c r="R171" s="25">
        <f t="shared" si="59"/>
        <v>0</v>
      </c>
      <c r="S171" s="25">
        <f t="shared" si="59"/>
        <v>1267.6</v>
      </c>
      <c r="T171" s="34">
        <f t="shared" si="50"/>
        <v>99.99983906621041</v>
      </c>
    </row>
    <row r="172" spans="1:20" ht="25.5" outlineLevel="2">
      <c r="A172" s="22" t="s">
        <v>95</v>
      </c>
      <c r="B172" s="4" t="s">
        <v>2</v>
      </c>
      <c r="C172" s="4" t="s">
        <v>96</v>
      </c>
      <c r="D172" s="4"/>
      <c r="E172" s="4"/>
      <c r="F172" s="4"/>
      <c r="G172" s="4"/>
      <c r="H172" s="4"/>
      <c r="I172" s="4" t="s">
        <v>116</v>
      </c>
      <c r="J172" s="4" t="s">
        <v>120</v>
      </c>
      <c r="K172" s="25">
        <f>K173</f>
        <v>1267.6020399999998</v>
      </c>
      <c r="L172" s="25">
        <f t="shared" si="59"/>
        <v>1263743.35</v>
      </c>
      <c r="M172" s="25">
        <f t="shared" si="59"/>
        <v>0</v>
      </c>
      <c r="N172" s="25">
        <f t="shared" si="59"/>
        <v>1263743.35</v>
      </c>
      <c r="O172" s="25">
        <f t="shared" si="59"/>
        <v>0</v>
      </c>
      <c r="P172" s="25">
        <f t="shared" si="59"/>
        <v>1263743.35</v>
      </c>
      <c r="Q172" s="25">
        <f t="shared" si="59"/>
        <v>0</v>
      </c>
      <c r="R172" s="25">
        <f t="shared" si="59"/>
        <v>0</v>
      </c>
      <c r="S172" s="25">
        <f t="shared" si="59"/>
        <v>1267.6</v>
      </c>
      <c r="T172" s="34">
        <f t="shared" si="50"/>
        <v>99.99983906621041</v>
      </c>
    </row>
    <row r="173" spans="1:20" ht="38.25" customHeight="1" outlineLevel="3">
      <c r="A173" s="22" t="s">
        <v>14</v>
      </c>
      <c r="B173" s="4" t="s">
        <v>2</v>
      </c>
      <c r="C173" s="4" t="s">
        <v>96</v>
      </c>
      <c r="D173" s="4"/>
      <c r="E173" s="4"/>
      <c r="F173" s="4"/>
      <c r="G173" s="4"/>
      <c r="H173" s="4"/>
      <c r="I173" s="4" t="s">
        <v>122</v>
      </c>
      <c r="J173" s="4" t="s">
        <v>120</v>
      </c>
      <c r="K173" s="25">
        <f>K174</f>
        <v>1267.6020399999998</v>
      </c>
      <c r="L173" s="25">
        <f t="shared" si="59"/>
        <v>1263743.35</v>
      </c>
      <c r="M173" s="25">
        <f t="shared" si="59"/>
        <v>0</v>
      </c>
      <c r="N173" s="25">
        <f t="shared" si="59"/>
        <v>1263743.35</v>
      </c>
      <c r="O173" s="25">
        <f t="shared" si="59"/>
        <v>0</v>
      </c>
      <c r="P173" s="25">
        <f t="shared" si="59"/>
        <v>1263743.35</v>
      </c>
      <c r="Q173" s="25">
        <f t="shared" si="59"/>
        <v>0</v>
      </c>
      <c r="R173" s="25">
        <f t="shared" si="59"/>
        <v>0</v>
      </c>
      <c r="S173" s="25">
        <f t="shared" si="59"/>
        <v>1267.6</v>
      </c>
      <c r="T173" s="34">
        <f t="shared" si="50"/>
        <v>99.99983906621041</v>
      </c>
    </row>
    <row r="174" spans="1:20" ht="38.25" outlineLevel="4">
      <c r="A174" s="22" t="s">
        <v>15</v>
      </c>
      <c r="B174" s="4" t="s">
        <v>2</v>
      </c>
      <c r="C174" s="4" t="s">
        <v>96</v>
      </c>
      <c r="D174" s="4"/>
      <c r="E174" s="4"/>
      <c r="F174" s="4"/>
      <c r="G174" s="4"/>
      <c r="H174" s="4"/>
      <c r="I174" s="4" t="s">
        <v>123</v>
      </c>
      <c r="J174" s="4" t="s">
        <v>120</v>
      </c>
      <c r="K174" s="25">
        <f>K175</f>
        <v>1267.6020399999998</v>
      </c>
      <c r="L174" s="25">
        <f t="shared" si="59"/>
        <v>1263743.35</v>
      </c>
      <c r="M174" s="25">
        <f t="shared" si="59"/>
        <v>0</v>
      </c>
      <c r="N174" s="25">
        <f t="shared" si="59"/>
        <v>1263743.35</v>
      </c>
      <c r="O174" s="25">
        <f t="shared" si="59"/>
        <v>0</v>
      </c>
      <c r="P174" s="25">
        <f t="shared" si="59"/>
        <v>1263743.35</v>
      </c>
      <c r="Q174" s="25">
        <f t="shared" si="59"/>
        <v>0</v>
      </c>
      <c r="R174" s="25">
        <f t="shared" si="59"/>
        <v>0</v>
      </c>
      <c r="S174" s="25">
        <f t="shared" si="59"/>
        <v>1267.6</v>
      </c>
      <c r="T174" s="34">
        <f t="shared" si="50"/>
        <v>99.99983906621041</v>
      </c>
    </row>
    <row r="175" spans="1:20" ht="25.5" outlineLevel="5">
      <c r="A175" s="22" t="s">
        <v>97</v>
      </c>
      <c r="B175" s="4" t="s">
        <v>2</v>
      </c>
      <c r="C175" s="4" t="s">
        <v>96</v>
      </c>
      <c r="D175" s="4"/>
      <c r="E175" s="4"/>
      <c r="F175" s="4"/>
      <c r="G175" s="4"/>
      <c r="H175" s="4"/>
      <c r="I175" s="4" t="s">
        <v>187</v>
      </c>
      <c r="J175" s="4" t="s">
        <v>120</v>
      </c>
      <c r="K175" s="25">
        <f>K176</f>
        <v>1267.6020399999998</v>
      </c>
      <c r="L175" s="25">
        <f t="shared" si="59"/>
        <v>1263743.35</v>
      </c>
      <c r="M175" s="25">
        <f t="shared" si="59"/>
        <v>0</v>
      </c>
      <c r="N175" s="25">
        <f t="shared" si="59"/>
        <v>1263743.35</v>
      </c>
      <c r="O175" s="25">
        <f t="shared" si="59"/>
        <v>0</v>
      </c>
      <c r="P175" s="25">
        <f t="shared" si="59"/>
        <v>1263743.35</v>
      </c>
      <c r="Q175" s="25">
        <f t="shared" si="59"/>
        <v>0</v>
      </c>
      <c r="R175" s="25">
        <f t="shared" si="59"/>
        <v>0</v>
      </c>
      <c r="S175" s="25">
        <f t="shared" si="59"/>
        <v>1267.6</v>
      </c>
      <c r="T175" s="34">
        <f t="shared" si="50"/>
        <v>99.99983906621041</v>
      </c>
    </row>
    <row r="176" spans="1:20" ht="25.5" outlineLevel="7">
      <c r="A176" s="36" t="s">
        <v>98</v>
      </c>
      <c r="B176" s="37" t="s">
        <v>2</v>
      </c>
      <c r="C176" s="37" t="s">
        <v>96</v>
      </c>
      <c r="D176" s="37"/>
      <c r="E176" s="37"/>
      <c r="F176" s="37"/>
      <c r="G176" s="37"/>
      <c r="H176" s="37"/>
      <c r="I176" s="4" t="s">
        <v>187</v>
      </c>
      <c r="J176" s="4" t="s">
        <v>188</v>
      </c>
      <c r="K176" s="38">
        <f>1263.74335+73.91204+527.12335-292.6021-266.2276-38.347</f>
        <v>1267.6020399999998</v>
      </c>
      <c r="L176" s="39">
        <v>1263743.35</v>
      </c>
      <c r="M176" s="39">
        <v>0</v>
      </c>
      <c r="N176" s="39">
        <v>1263743.35</v>
      </c>
      <c r="O176" s="39">
        <v>0</v>
      </c>
      <c r="P176" s="39">
        <v>1263743.35</v>
      </c>
      <c r="Q176" s="39">
        <v>0</v>
      </c>
      <c r="R176" s="40">
        <v>0</v>
      </c>
      <c r="S176" s="41">
        <v>1267.6</v>
      </c>
      <c r="T176" s="42">
        <f t="shared" si="50"/>
        <v>99.99983906621041</v>
      </c>
    </row>
    <row r="177" spans="1:20" ht="12.75">
      <c r="A177" s="47" t="s">
        <v>99</v>
      </c>
      <c r="B177" s="47"/>
      <c r="C177" s="47"/>
      <c r="D177" s="47"/>
      <c r="E177" s="21"/>
      <c r="F177" s="21"/>
      <c r="G177" s="21"/>
      <c r="H177" s="21"/>
      <c r="I177" s="4"/>
      <c r="J177" s="4"/>
      <c r="K177" s="43">
        <f>K171+K159+K152+K132+K124+K84+K58+K52+K10-0.1+0.5</f>
        <v>274230.84990000003</v>
      </c>
      <c r="L177" s="43" t="e">
        <f aca="true" t="shared" si="60" ref="L177:R177">L171+L159+L152+L132+L124+L84+L58+L52+L10-0.1+0.5</f>
        <v>#REF!</v>
      </c>
      <c r="M177" s="43" t="e">
        <f t="shared" si="60"/>
        <v>#REF!</v>
      </c>
      <c r="N177" s="43" t="e">
        <f t="shared" si="60"/>
        <v>#REF!</v>
      </c>
      <c r="O177" s="43" t="e">
        <f t="shared" si="60"/>
        <v>#REF!</v>
      </c>
      <c r="P177" s="43" t="e">
        <f t="shared" si="60"/>
        <v>#REF!</v>
      </c>
      <c r="Q177" s="43" t="e">
        <f t="shared" si="60"/>
        <v>#REF!</v>
      </c>
      <c r="R177" s="43" t="e">
        <f t="shared" si="60"/>
        <v>#REF!</v>
      </c>
      <c r="S177" s="43">
        <v>94693.41</v>
      </c>
      <c r="T177" s="35">
        <f t="shared" si="50"/>
        <v>34.53054608353894</v>
      </c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0"/>
      <c r="L178" s="1"/>
      <c r="M178" s="1"/>
      <c r="N178" s="1"/>
      <c r="O178" s="1"/>
      <c r="P178" s="1"/>
      <c r="Q178" s="1"/>
      <c r="R178" s="1"/>
      <c r="S178" s="10"/>
      <c r="T178" s="33"/>
    </row>
    <row r="179" spans="1:20" ht="29.2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33"/>
    </row>
    <row r="180" spans="1:2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2"/>
      <c r="M180" s="32"/>
      <c r="N180" s="32"/>
      <c r="O180" s="32"/>
      <c r="P180" s="32"/>
      <c r="Q180" s="32"/>
      <c r="R180" s="32"/>
      <c r="S180" s="33"/>
      <c r="T180" s="33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3"/>
      <c r="L181" s="32"/>
      <c r="M181" s="32"/>
      <c r="N181" s="32"/>
      <c r="O181" s="32"/>
      <c r="P181" s="32"/>
      <c r="Q181" s="32"/>
      <c r="R181" s="32"/>
      <c r="S181" s="33"/>
      <c r="T181" s="33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32"/>
      <c r="M182" s="32"/>
      <c r="N182" s="32"/>
      <c r="O182" s="32"/>
      <c r="P182" s="32"/>
      <c r="Q182" s="32"/>
      <c r="R182" s="32"/>
      <c r="S182" s="33"/>
      <c r="T182" s="33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3"/>
      <c r="L183" s="32"/>
      <c r="M183" s="32"/>
      <c r="N183" s="32"/>
      <c r="O183" s="32"/>
      <c r="P183" s="32"/>
      <c r="Q183" s="32"/>
      <c r="R183" s="32"/>
      <c r="S183" s="33"/>
      <c r="T183" s="33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3"/>
      <c r="L184" s="32"/>
      <c r="M184" s="32"/>
      <c r="N184" s="32"/>
      <c r="O184" s="32"/>
      <c r="P184" s="32"/>
      <c r="Q184" s="32"/>
      <c r="R184" s="32"/>
      <c r="S184" s="33"/>
      <c r="T184" s="33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3"/>
      <c r="L185" s="32"/>
      <c r="M185" s="32"/>
      <c r="N185" s="32"/>
      <c r="O185" s="32"/>
      <c r="P185" s="32"/>
      <c r="Q185" s="32"/>
      <c r="R185" s="32"/>
      <c r="S185" s="33"/>
      <c r="T185" s="33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3"/>
      <c r="L186" s="32"/>
      <c r="M186" s="32"/>
      <c r="N186" s="32"/>
      <c r="O186" s="32"/>
      <c r="P186" s="32"/>
      <c r="Q186" s="32"/>
      <c r="R186" s="32"/>
      <c r="S186" s="33"/>
      <c r="T186" s="33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3"/>
      <c r="L187" s="32"/>
      <c r="M187" s="32"/>
      <c r="N187" s="32"/>
      <c r="O187" s="32"/>
      <c r="P187" s="32"/>
      <c r="Q187" s="32"/>
      <c r="R187" s="32"/>
      <c r="S187" s="33"/>
      <c r="T187" s="33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3"/>
      <c r="L188" s="32"/>
      <c r="M188" s="32"/>
      <c r="N188" s="32"/>
      <c r="O188" s="32"/>
      <c r="P188" s="32"/>
      <c r="Q188" s="32"/>
      <c r="R188" s="32"/>
      <c r="S188" s="33"/>
      <c r="T188" s="33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3"/>
      <c r="L189" s="32"/>
      <c r="M189" s="32"/>
      <c r="N189" s="32"/>
      <c r="O189" s="32"/>
      <c r="P189" s="32"/>
      <c r="Q189" s="32"/>
      <c r="R189" s="32"/>
      <c r="S189" s="33"/>
      <c r="T189" s="33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3"/>
      <c r="L190" s="32"/>
      <c r="M190" s="32"/>
      <c r="N190" s="32"/>
      <c r="O190" s="32"/>
      <c r="P190" s="32"/>
      <c r="Q190" s="32"/>
      <c r="R190" s="32"/>
      <c r="S190" s="33"/>
      <c r="T190" s="33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3"/>
      <c r="L191" s="32"/>
      <c r="M191" s="32"/>
      <c r="N191" s="32"/>
      <c r="O191" s="32"/>
      <c r="P191" s="32"/>
      <c r="Q191" s="32"/>
      <c r="R191" s="32"/>
      <c r="S191" s="33"/>
      <c r="T191" s="33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3"/>
      <c r="L192" s="32"/>
      <c r="M192" s="32"/>
      <c r="N192" s="32"/>
      <c r="O192" s="32"/>
      <c r="P192" s="32"/>
      <c r="Q192" s="32"/>
      <c r="R192" s="32"/>
      <c r="S192" s="33"/>
      <c r="T192" s="33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3"/>
      <c r="L193" s="32"/>
      <c r="M193" s="32"/>
      <c r="N193" s="32"/>
      <c r="O193" s="32"/>
      <c r="P193" s="32"/>
      <c r="Q193" s="32"/>
      <c r="R193" s="32"/>
      <c r="S193" s="33"/>
      <c r="T193" s="33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3"/>
      <c r="L194" s="32"/>
      <c r="M194" s="32"/>
      <c r="N194" s="32"/>
      <c r="O194" s="32"/>
      <c r="P194" s="32"/>
      <c r="Q194" s="32"/>
      <c r="R194" s="32"/>
      <c r="S194" s="33"/>
      <c r="T194" s="33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32"/>
      <c r="M195" s="32"/>
      <c r="N195" s="32"/>
      <c r="O195" s="32"/>
      <c r="P195" s="32"/>
      <c r="Q195" s="32"/>
      <c r="R195" s="32"/>
      <c r="S195" s="33"/>
      <c r="T195" s="33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3"/>
      <c r="L196" s="32"/>
      <c r="M196" s="32"/>
      <c r="N196" s="32"/>
      <c r="O196" s="32"/>
      <c r="P196" s="32"/>
      <c r="Q196" s="32"/>
      <c r="R196" s="32"/>
      <c r="S196" s="33"/>
      <c r="T196" s="33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32"/>
      <c r="M197" s="32"/>
      <c r="N197" s="32"/>
      <c r="O197" s="32"/>
      <c r="P197" s="32"/>
      <c r="Q197" s="32"/>
      <c r="R197" s="32"/>
      <c r="S197" s="33"/>
      <c r="T197" s="33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3"/>
      <c r="L198" s="32"/>
      <c r="M198" s="32"/>
      <c r="N198" s="32"/>
      <c r="O198" s="32"/>
      <c r="P198" s="32"/>
      <c r="Q198" s="32"/>
      <c r="R198" s="32"/>
      <c r="S198" s="33"/>
      <c r="T198" s="33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32"/>
      <c r="M199" s="32"/>
      <c r="N199" s="32"/>
      <c r="O199" s="32"/>
      <c r="P199" s="32"/>
      <c r="Q199" s="32"/>
      <c r="R199" s="32"/>
      <c r="S199" s="33"/>
      <c r="T199" s="33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3"/>
      <c r="L200" s="32"/>
      <c r="M200" s="32"/>
      <c r="N200" s="32"/>
      <c r="O200" s="32"/>
      <c r="P200" s="32"/>
      <c r="Q200" s="32"/>
      <c r="R200" s="32"/>
      <c r="S200" s="33"/>
      <c r="T200" s="33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3"/>
      <c r="L201" s="32"/>
      <c r="M201" s="32"/>
      <c r="N201" s="32"/>
      <c r="O201" s="32"/>
      <c r="P201" s="32"/>
      <c r="Q201" s="32"/>
      <c r="R201" s="32"/>
      <c r="S201" s="33"/>
      <c r="T201" s="33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3"/>
      <c r="L202" s="32"/>
      <c r="M202" s="32"/>
      <c r="N202" s="32"/>
      <c r="O202" s="32"/>
      <c r="P202" s="32"/>
      <c r="Q202" s="32"/>
      <c r="R202" s="32"/>
      <c r="S202" s="33"/>
      <c r="T202" s="33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3"/>
      <c r="L203" s="32"/>
      <c r="M203" s="32"/>
      <c r="N203" s="32"/>
      <c r="O203" s="32"/>
      <c r="P203" s="32"/>
      <c r="Q203" s="32"/>
      <c r="R203" s="32"/>
      <c r="S203" s="33"/>
      <c r="T203" s="33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32"/>
      <c r="M204" s="32"/>
      <c r="N204" s="32"/>
      <c r="O204" s="32"/>
      <c r="P204" s="32"/>
      <c r="Q204" s="32"/>
      <c r="R204" s="32"/>
      <c r="S204" s="33"/>
      <c r="T204" s="33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32"/>
      <c r="M205" s="32"/>
      <c r="N205" s="32"/>
      <c r="O205" s="32"/>
      <c r="P205" s="32"/>
      <c r="Q205" s="32"/>
      <c r="R205" s="32"/>
      <c r="S205" s="33"/>
      <c r="T205" s="33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3"/>
      <c r="L206" s="32"/>
      <c r="M206" s="32"/>
      <c r="N206" s="32"/>
      <c r="O206" s="32"/>
      <c r="P206" s="32"/>
      <c r="Q206" s="32"/>
      <c r="R206" s="32"/>
      <c r="S206" s="33"/>
      <c r="T206" s="33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3"/>
      <c r="L207" s="32"/>
      <c r="M207" s="32"/>
      <c r="N207" s="32"/>
      <c r="O207" s="32"/>
      <c r="P207" s="32"/>
      <c r="Q207" s="32"/>
      <c r="R207" s="32"/>
      <c r="S207" s="33"/>
      <c r="T207" s="33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3"/>
      <c r="L208" s="32"/>
      <c r="M208" s="32"/>
      <c r="N208" s="32"/>
      <c r="O208" s="32"/>
      <c r="P208" s="32"/>
      <c r="Q208" s="32"/>
      <c r="R208" s="32"/>
      <c r="S208" s="33"/>
      <c r="T208" s="33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3"/>
      <c r="L209" s="32"/>
      <c r="M209" s="32"/>
      <c r="N209" s="32"/>
      <c r="O209" s="32"/>
      <c r="P209" s="32"/>
      <c r="Q209" s="32"/>
      <c r="R209" s="32"/>
      <c r="S209" s="33"/>
      <c r="T209" s="33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3"/>
      <c r="L210" s="32"/>
      <c r="M210" s="32"/>
      <c r="N210" s="32"/>
      <c r="O210" s="32"/>
      <c r="P210" s="32"/>
      <c r="Q210" s="32"/>
      <c r="R210" s="32"/>
      <c r="S210" s="33"/>
      <c r="T210" s="33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3"/>
      <c r="L211" s="32"/>
      <c r="M211" s="32"/>
      <c r="N211" s="32"/>
      <c r="O211" s="32"/>
      <c r="P211" s="32"/>
      <c r="Q211" s="32"/>
      <c r="R211" s="32"/>
      <c r="S211" s="33"/>
      <c r="T211" s="33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3"/>
      <c r="L212" s="32"/>
      <c r="M212" s="32"/>
      <c r="N212" s="32"/>
      <c r="O212" s="32"/>
      <c r="P212" s="32"/>
      <c r="Q212" s="32"/>
      <c r="R212" s="32"/>
      <c r="S212" s="33"/>
      <c r="T212" s="33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3"/>
      <c r="L213" s="32"/>
      <c r="M213" s="32"/>
      <c r="N213" s="32"/>
      <c r="O213" s="32"/>
      <c r="P213" s="32"/>
      <c r="Q213" s="32"/>
      <c r="R213" s="32"/>
      <c r="S213" s="33"/>
      <c r="T213" s="33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3"/>
      <c r="L214" s="32"/>
      <c r="M214" s="32"/>
      <c r="N214" s="32"/>
      <c r="O214" s="32"/>
      <c r="P214" s="32"/>
      <c r="Q214" s="32"/>
      <c r="R214" s="32"/>
      <c r="S214" s="33"/>
      <c r="T214" s="33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3"/>
      <c r="L215" s="32"/>
      <c r="M215" s="32"/>
      <c r="N215" s="32"/>
      <c r="O215" s="32"/>
      <c r="P215" s="32"/>
      <c r="Q215" s="32"/>
      <c r="R215" s="32"/>
      <c r="S215" s="33"/>
      <c r="T215" s="33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3"/>
      <c r="L216" s="32"/>
      <c r="M216" s="32"/>
      <c r="N216" s="32"/>
      <c r="O216" s="32"/>
      <c r="P216" s="32"/>
      <c r="Q216" s="32"/>
      <c r="R216" s="32"/>
      <c r="S216" s="33"/>
      <c r="T216" s="33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3"/>
      <c r="L217" s="32"/>
      <c r="M217" s="32"/>
      <c r="N217" s="32"/>
      <c r="O217" s="32"/>
      <c r="P217" s="32"/>
      <c r="Q217" s="32"/>
      <c r="R217" s="32"/>
      <c r="S217" s="33"/>
      <c r="T217" s="33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3"/>
      <c r="L218" s="32"/>
      <c r="M218" s="32"/>
      <c r="N218" s="32"/>
      <c r="O218" s="32"/>
      <c r="P218" s="32"/>
      <c r="Q218" s="32"/>
      <c r="R218" s="32"/>
      <c r="S218" s="33"/>
      <c r="T218" s="33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3"/>
      <c r="L219" s="32"/>
      <c r="M219" s="32"/>
      <c r="N219" s="32"/>
      <c r="O219" s="32"/>
      <c r="P219" s="32"/>
      <c r="Q219" s="32"/>
      <c r="R219" s="32"/>
      <c r="S219" s="33"/>
      <c r="T219" s="33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3"/>
      <c r="L220" s="32"/>
      <c r="M220" s="32"/>
      <c r="N220" s="32"/>
      <c r="O220" s="32"/>
      <c r="P220" s="32"/>
      <c r="Q220" s="32"/>
      <c r="R220" s="32"/>
      <c r="S220" s="33"/>
      <c r="T220" s="33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3"/>
      <c r="L221" s="32"/>
      <c r="M221" s="32"/>
      <c r="N221" s="32"/>
      <c r="O221" s="32"/>
      <c r="P221" s="32"/>
      <c r="Q221" s="32"/>
      <c r="R221" s="32"/>
      <c r="S221" s="33"/>
      <c r="T221" s="33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3"/>
      <c r="L222" s="32"/>
      <c r="M222" s="32"/>
      <c r="N222" s="32"/>
      <c r="O222" s="32"/>
      <c r="P222" s="32"/>
      <c r="Q222" s="32"/>
      <c r="R222" s="32"/>
      <c r="S222" s="33"/>
      <c r="T222" s="33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3"/>
      <c r="L223" s="32"/>
      <c r="M223" s="32"/>
      <c r="N223" s="32"/>
      <c r="O223" s="32"/>
      <c r="P223" s="32"/>
      <c r="Q223" s="32"/>
      <c r="R223" s="32"/>
      <c r="S223" s="33"/>
      <c r="T223" s="33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3"/>
      <c r="L224" s="32"/>
      <c r="M224" s="32"/>
      <c r="N224" s="32"/>
      <c r="O224" s="32"/>
      <c r="P224" s="32"/>
      <c r="Q224" s="32"/>
      <c r="R224" s="32"/>
      <c r="S224" s="33"/>
      <c r="T224" s="33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3"/>
      <c r="L225" s="32"/>
      <c r="M225" s="32"/>
      <c r="N225" s="32"/>
      <c r="O225" s="32"/>
      <c r="P225" s="32"/>
      <c r="Q225" s="32"/>
      <c r="R225" s="32"/>
      <c r="S225" s="33"/>
      <c r="T225" s="33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3"/>
      <c r="L226" s="32"/>
      <c r="M226" s="32"/>
      <c r="N226" s="32"/>
      <c r="O226" s="32"/>
      <c r="P226" s="32"/>
      <c r="Q226" s="32"/>
      <c r="R226" s="32"/>
      <c r="S226" s="33"/>
      <c r="T226" s="33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3"/>
      <c r="L227" s="32"/>
      <c r="M227" s="32"/>
      <c r="N227" s="32"/>
      <c r="O227" s="32"/>
      <c r="P227" s="32"/>
      <c r="Q227" s="32"/>
      <c r="R227" s="32"/>
      <c r="S227" s="33"/>
      <c r="T227" s="33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32"/>
      <c r="M228" s="32"/>
      <c r="N228" s="32"/>
      <c r="O228" s="32"/>
      <c r="P228" s="32"/>
      <c r="Q228" s="32"/>
      <c r="R228" s="32"/>
      <c r="S228" s="33"/>
      <c r="T228" s="33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3"/>
      <c r="L229" s="32"/>
      <c r="M229" s="32"/>
      <c r="N229" s="32"/>
      <c r="O229" s="32"/>
      <c r="P229" s="32"/>
      <c r="Q229" s="32"/>
      <c r="R229" s="32"/>
      <c r="S229" s="33"/>
      <c r="T229" s="33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32"/>
      <c r="M230" s="32"/>
      <c r="N230" s="32"/>
      <c r="O230" s="32"/>
      <c r="P230" s="32"/>
      <c r="Q230" s="32"/>
      <c r="R230" s="32"/>
      <c r="S230" s="33"/>
      <c r="T230" s="33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3"/>
      <c r="L231" s="32"/>
      <c r="M231" s="32"/>
      <c r="N231" s="32"/>
      <c r="O231" s="32"/>
      <c r="P231" s="32"/>
      <c r="Q231" s="32"/>
      <c r="R231" s="32"/>
      <c r="S231" s="33"/>
      <c r="T231" s="33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3"/>
      <c r="L232" s="32"/>
      <c r="M232" s="32"/>
      <c r="N232" s="32"/>
      <c r="O232" s="32"/>
      <c r="P232" s="32"/>
      <c r="Q232" s="32"/>
      <c r="R232" s="32"/>
      <c r="S232" s="33"/>
      <c r="T232" s="33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32"/>
      <c r="M233" s="32"/>
      <c r="N233" s="32"/>
      <c r="O233" s="32"/>
      <c r="P233" s="32"/>
      <c r="Q233" s="32"/>
      <c r="R233" s="32"/>
      <c r="S233" s="33"/>
      <c r="T233" s="33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32"/>
      <c r="M234" s="32"/>
      <c r="N234" s="32"/>
      <c r="O234" s="32"/>
      <c r="P234" s="32"/>
      <c r="Q234" s="32"/>
      <c r="R234" s="32"/>
      <c r="S234" s="33"/>
      <c r="T234" s="33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32"/>
      <c r="M235" s="32"/>
      <c r="N235" s="32"/>
      <c r="O235" s="32"/>
      <c r="P235" s="32"/>
      <c r="Q235" s="32"/>
      <c r="R235" s="32"/>
      <c r="S235" s="33"/>
      <c r="T235" s="33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3"/>
      <c r="L236" s="32"/>
      <c r="M236" s="32"/>
      <c r="N236" s="32"/>
      <c r="O236" s="32"/>
      <c r="P236" s="32"/>
      <c r="Q236" s="32"/>
      <c r="R236" s="32"/>
      <c r="S236" s="33"/>
      <c r="T236" s="33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3"/>
      <c r="L237" s="32"/>
      <c r="M237" s="32"/>
      <c r="N237" s="32"/>
      <c r="O237" s="32"/>
      <c r="P237" s="32"/>
      <c r="Q237" s="32"/>
      <c r="R237" s="32"/>
      <c r="S237" s="33"/>
      <c r="T237" s="33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3"/>
      <c r="L238" s="32"/>
      <c r="M238" s="32"/>
      <c r="N238" s="32"/>
      <c r="O238" s="32"/>
      <c r="P238" s="32"/>
      <c r="Q238" s="32"/>
      <c r="R238" s="32"/>
      <c r="S238" s="33"/>
      <c r="T238" s="33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3"/>
      <c r="L239" s="32"/>
      <c r="M239" s="32"/>
      <c r="N239" s="32"/>
      <c r="O239" s="32"/>
      <c r="P239" s="32"/>
      <c r="Q239" s="32"/>
      <c r="R239" s="32"/>
      <c r="S239" s="33"/>
      <c r="T239" s="33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3"/>
      <c r="L240" s="32"/>
      <c r="M240" s="32"/>
      <c r="N240" s="32"/>
      <c r="O240" s="32"/>
      <c r="P240" s="32"/>
      <c r="Q240" s="32"/>
      <c r="R240" s="32"/>
      <c r="S240" s="33"/>
      <c r="T240" s="33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3"/>
      <c r="L241" s="32"/>
      <c r="M241" s="32"/>
      <c r="N241" s="32"/>
      <c r="O241" s="32"/>
      <c r="P241" s="32"/>
      <c r="Q241" s="32"/>
      <c r="R241" s="32"/>
      <c r="S241" s="33"/>
      <c r="T241" s="33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3"/>
      <c r="L242" s="32"/>
      <c r="M242" s="32"/>
      <c r="N242" s="32"/>
      <c r="O242" s="32"/>
      <c r="P242" s="32"/>
      <c r="Q242" s="32"/>
      <c r="R242" s="32"/>
      <c r="S242" s="33"/>
      <c r="T242" s="33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3"/>
      <c r="L243" s="32"/>
      <c r="M243" s="32"/>
      <c r="N243" s="32"/>
      <c r="O243" s="32"/>
      <c r="P243" s="32"/>
      <c r="Q243" s="32"/>
      <c r="R243" s="32"/>
      <c r="S243" s="33"/>
      <c r="T243" s="33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3"/>
      <c r="L244" s="32"/>
      <c r="M244" s="32"/>
      <c r="N244" s="32"/>
      <c r="O244" s="32"/>
      <c r="P244" s="32"/>
      <c r="Q244" s="32"/>
      <c r="R244" s="32"/>
      <c r="S244" s="33"/>
      <c r="T244" s="33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3"/>
      <c r="L245" s="32"/>
      <c r="M245" s="32"/>
      <c r="N245" s="32"/>
      <c r="O245" s="32"/>
      <c r="P245" s="32"/>
      <c r="Q245" s="32"/>
      <c r="R245" s="32"/>
      <c r="S245" s="33"/>
      <c r="T245" s="33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3"/>
      <c r="L246" s="32"/>
      <c r="M246" s="32"/>
      <c r="N246" s="32"/>
      <c r="O246" s="32"/>
      <c r="P246" s="32"/>
      <c r="Q246" s="32"/>
      <c r="R246" s="32"/>
      <c r="S246" s="33"/>
      <c r="T246" s="33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3"/>
      <c r="L247" s="32"/>
      <c r="M247" s="32"/>
      <c r="N247" s="32"/>
      <c r="O247" s="32"/>
      <c r="P247" s="32"/>
      <c r="Q247" s="32"/>
      <c r="R247" s="32"/>
      <c r="S247" s="33"/>
      <c r="T247" s="33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3"/>
      <c r="L248" s="32"/>
      <c r="M248" s="32"/>
      <c r="N248" s="32"/>
      <c r="O248" s="32"/>
      <c r="P248" s="32"/>
      <c r="Q248" s="32"/>
      <c r="R248" s="32"/>
      <c r="S248" s="33"/>
      <c r="T248" s="33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3"/>
      <c r="L249" s="32"/>
      <c r="M249" s="32"/>
      <c r="N249" s="32"/>
      <c r="O249" s="32"/>
      <c r="P249" s="32"/>
      <c r="Q249" s="32"/>
      <c r="R249" s="32"/>
      <c r="S249" s="33"/>
      <c r="T249" s="33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3"/>
      <c r="L250" s="32"/>
      <c r="M250" s="32"/>
      <c r="N250" s="32"/>
      <c r="O250" s="32"/>
      <c r="P250" s="32"/>
      <c r="Q250" s="32"/>
      <c r="R250" s="32"/>
      <c r="S250" s="33"/>
      <c r="T250" s="33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3"/>
      <c r="L251" s="32"/>
      <c r="M251" s="32"/>
      <c r="N251" s="32"/>
      <c r="O251" s="32"/>
      <c r="P251" s="32"/>
      <c r="Q251" s="32"/>
      <c r="R251" s="32"/>
      <c r="S251" s="33"/>
      <c r="T251" s="33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3"/>
      <c r="L252" s="32"/>
      <c r="M252" s="32"/>
      <c r="N252" s="32"/>
      <c r="O252" s="32"/>
      <c r="P252" s="32"/>
      <c r="Q252" s="32"/>
      <c r="R252" s="32"/>
      <c r="S252" s="33"/>
      <c r="T252" s="33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3"/>
      <c r="L253" s="32"/>
      <c r="M253" s="32"/>
      <c r="N253" s="32"/>
      <c r="O253" s="32"/>
      <c r="P253" s="32"/>
      <c r="Q253" s="32"/>
      <c r="R253" s="32"/>
      <c r="S253" s="33"/>
      <c r="T253" s="33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3"/>
      <c r="L254" s="32"/>
      <c r="M254" s="32"/>
      <c r="N254" s="32"/>
      <c r="O254" s="32"/>
      <c r="P254" s="32"/>
      <c r="Q254" s="32"/>
      <c r="R254" s="32"/>
      <c r="S254" s="33"/>
      <c r="T254" s="33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2"/>
      <c r="M255" s="32"/>
      <c r="N255" s="32"/>
      <c r="O255" s="32"/>
      <c r="P255" s="32"/>
      <c r="Q255" s="32"/>
      <c r="R255" s="32"/>
      <c r="S255" s="33"/>
      <c r="T255" s="33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3"/>
      <c r="L256" s="32"/>
      <c r="M256" s="32"/>
      <c r="N256" s="32"/>
      <c r="O256" s="32"/>
      <c r="P256" s="32"/>
      <c r="Q256" s="32"/>
      <c r="R256" s="32"/>
      <c r="S256" s="33"/>
      <c r="T256" s="33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3"/>
      <c r="L257" s="32"/>
      <c r="M257" s="32"/>
      <c r="N257" s="32"/>
      <c r="O257" s="32"/>
      <c r="P257" s="32"/>
      <c r="Q257" s="32"/>
      <c r="R257" s="32"/>
      <c r="S257" s="33"/>
      <c r="T257" s="33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3"/>
      <c r="L258" s="32"/>
      <c r="M258" s="32"/>
      <c r="N258" s="32"/>
      <c r="O258" s="32"/>
      <c r="P258" s="32"/>
      <c r="Q258" s="32"/>
      <c r="R258" s="32"/>
      <c r="S258" s="33"/>
      <c r="T258" s="33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3"/>
      <c r="L259" s="32"/>
      <c r="M259" s="32"/>
      <c r="N259" s="32"/>
      <c r="O259" s="32"/>
      <c r="P259" s="32"/>
      <c r="Q259" s="32"/>
      <c r="R259" s="32"/>
      <c r="S259" s="33"/>
      <c r="T259" s="33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3"/>
      <c r="L260" s="32"/>
      <c r="M260" s="32"/>
      <c r="N260" s="32"/>
      <c r="O260" s="32"/>
      <c r="P260" s="32"/>
      <c r="Q260" s="32"/>
      <c r="R260" s="32"/>
      <c r="S260" s="33"/>
      <c r="T260" s="33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3"/>
      <c r="L261" s="32"/>
      <c r="M261" s="32"/>
      <c r="N261" s="32"/>
      <c r="O261" s="32"/>
      <c r="P261" s="32"/>
      <c r="Q261" s="32"/>
      <c r="R261" s="32"/>
      <c r="S261" s="33"/>
      <c r="T261" s="33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32"/>
      <c r="M262" s="32"/>
      <c r="N262" s="32"/>
      <c r="O262" s="32"/>
      <c r="P262" s="32"/>
      <c r="Q262" s="32"/>
      <c r="R262" s="32"/>
      <c r="S262" s="33"/>
      <c r="T262" s="33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32"/>
      <c r="M263" s="32"/>
      <c r="N263" s="32"/>
      <c r="O263" s="32"/>
      <c r="P263" s="32"/>
      <c r="Q263" s="32"/>
      <c r="R263" s="32"/>
      <c r="S263" s="33"/>
      <c r="T263" s="33"/>
    </row>
  </sheetData>
  <sheetProtection/>
  <mergeCells count="10">
    <mergeCell ref="A180:K180"/>
    <mergeCell ref="A2:Q2"/>
    <mergeCell ref="I8:I9"/>
    <mergeCell ref="J8:J9"/>
    <mergeCell ref="A1:E1"/>
    <mergeCell ref="A179:S179"/>
    <mergeCell ref="A177:D177"/>
    <mergeCell ref="K4:S4"/>
    <mergeCell ref="A5:T5"/>
    <mergeCell ref="A7:AH7"/>
  </mergeCells>
  <printOptions/>
  <pageMargins left="0.787" right="0.59" top="0.59" bottom="0.59" header="0.393" footer="0.511"/>
  <pageSetup fitToHeight="0" fitToWidth="1" horizontalDpi="600" verticalDpi="600" orientation="portrait" paperSize="9" scale="76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2017-03-31T11:46:17Z</cp:lastPrinted>
  <dcterms:created xsi:type="dcterms:W3CDTF">2016-01-25T13:46:03Z</dcterms:created>
  <dcterms:modified xsi:type="dcterms:W3CDTF">2017-07-26T11:16:22Z</dcterms:modified>
  <cp:category/>
  <cp:version/>
  <cp:contentType/>
  <cp:contentStatus/>
</cp:coreProperties>
</file>