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<sst xmlns="http://schemas.openxmlformats.org/spreadsheetml/2006/main" count="198" uniqueCount="106">
  <si>
    <t>977</t>
  </si>
  <si>
    <t xml:space="preserve">Код дохода </t>
  </si>
  <si>
    <t xml:space="preserve">Утвержденные </t>
  </si>
  <si>
    <t xml:space="preserve">через </t>
  </si>
  <si>
    <t xml:space="preserve"> Наименование показателя</t>
  </si>
  <si>
    <t xml:space="preserve">по бюджетной </t>
  </si>
  <si>
    <t xml:space="preserve">бюджетные </t>
  </si>
  <si>
    <t>финансовые</t>
  </si>
  <si>
    <t>назначения</t>
  </si>
  <si>
    <t>классификации</t>
  </si>
  <si>
    <t>органы</t>
  </si>
  <si>
    <t>4</t>
  </si>
  <si>
    <t>5</t>
  </si>
  <si>
    <t>Доходы - всего</t>
  </si>
  <si>
    <t>х</t>
  </si>
  <si>
    <t>-</t>
  </si>
  <si>
    <t>в том числе: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</si>
  <si>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</si>
  <si>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</si>
  <si>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</si>
  <si>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</si>
  <si>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</si>
  <si>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</si>
  <si>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</si>
  <si>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</si>
  <si>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</si>
  <si>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</si>
  <si>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</si>
  <si>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</si>
  <si>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</si>
  <si>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</si>
  <si>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</si>
  <si>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</si>
  <si>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</si>
  <si>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</si>
  <si>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</si>
  <si>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</si>
  <si>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</si>
  <si>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</si>
  <si>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</si>
  <si>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</si>
  <si>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</si>
  <si>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</si>
  <si>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</si>
  <si>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</si>
  <si>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</si>
  <si>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</si>
  <si>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</si>
  <si>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</si>
  <si>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</si>
  <si>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</si>
  <si>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</si>
  <si>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</si>
  <si>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</si>
  <si>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</si>
  <si>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</si>
  <si>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</si>
  <si>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</si>
  <si>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</si>
  <si>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</si>
  <si>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</si>
  <si>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</si>
  <si>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</si>
  <si>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</si>
  <si>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</si>
  <si>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</si>
  <si>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</si>
  <si>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</si>
  <si>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</si>
  <si>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</si>
  <si>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</si>
  <si>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</si>
  <si>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</si>
  <si>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Прочие субсидии</t>
  </si>
  <si>
    <t>Прочие субсидии бюджетам городских поселений</t>
  </si>
  <si>
    <t>Субсидии бюджетам городских поселений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</si>
  <si>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 xml:space="preserve">Субсидии бюджетам городских поселений на выравнивание обеспеченностимуниципальных образований по реализации ими их отдельных полномочий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</si>
  <si>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</si>
  <si>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</si>
  <si>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</si>
  <si>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государственных полномочий по созданию и деятельности в муниципальных образованиях административной (ых) комиссии (ий)</t>
  </si>
  <si>
    <t>Иные межбюджетные трансферты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</si>
  <si>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</si>
  <si>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</si>
  <si>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</si>
  <si>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</si>
  <si>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</si>
  <si>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Иные межбюджетные трансферты,перечисляемые бюджетам городских поселений на реализацию мероприятий по муниципальной программе "Развитие культуры в Лузском районе"</t>
  </si>
  <si>
    <t>Иные межбюджетные трансферты бюджетам городских поселений для реализации мероприятий по муниципальной программе "Развитие муниципального управления"</t>
  </si>
  <si>
    <t>Иные межбюджетные трансферты бюджетам городских  поселений на реализацию муниципальной программы Лузского района Кировской области "Развитие коммунальной и жилищной инфраструктуры"</t>
  </si>
  <si>
    <t>Иные межбюджетные трансферты бюджетам городских  поселений на реализацию  мероприятий муниципальной программы "Развитие транспортной системы"</t>
  </si>
  <si>
    <t>ПРОЧИЕ БЕЗВОЗМЕЗДНЫЕ ПОСТУПЛЕНИЯ</t>
  </si>
  <si>
    <t>Прочие безвозмездные поступления в бюджеты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</si>
  <si>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</si>
  <si>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</si>
  <si>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</si>
  <si>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</si>
  <si>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Доходы бюджета Лузского городского поселения по кодам администратора доходов бюджета за 12 месяцев 2016 года</t>
  </si>
  <si>
    <t>тыс.руб.</t>
  </si>
  <si>
    <t>100</t>
  </si>
  <si>
    <t>182</t>
  </si>
  <si>
    <t>919</t>
  </si>
  <si>
    <t>161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</si>
  <si>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</si>
  <si>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</t>
  </si>
  <si>
    <t>Приложение №1 к решению администрации Лузского городского поселения  от 25.07.2017г. № 93-331/1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</si>
</sst>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29"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color indexed="8"/>
      <name val="Arial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Arial Cyr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0" borderId="1">
      <alignment horizontal="left" wrapText="1"/>
      <protection/>
    </xf>
    <xf numFmtId="49" fontId="3" fillId="0" borderId="2">
      <alignment horizontal="center" shrinkToFit="1"/>
      <protection/>
    </xf>
    <xf numFmtId="49" fontId="3" fillId="0" borderId="3">
      <alignment horizontal="center"/>
      <protection/>
    </xf>
    <xf numFmtId="4" fontId="3" fillId="0" borderId="4">
      <alignment horizontal="right" vertical="center" shrinkToFit="1"/>
      <protection/>
    </xf>
    <xf numFmtId="4" fontId="3" fillId="0" borderId="3">
      <alignment horizontal="right" shrinkToFit="1"/>
      <protection/>
    </xf>
    <xf numFmtId="4" fontId="3" fillId="0" borderId="5">
      <alignment horizontal="right" vertical="center" shrinkToFit="1"/>
      <protection/>
    </xf>
    <xf numFmtId="4" fontId="3" fillId="0" borderId="6">
      <alignment horizontal="right" shrinkToFit="1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7" applyNumberFormat="0" applyAlignment="0" applyProtection="0"/>
    <xf numFmtId="0" fontId="13" fillId="20" borderId="8" applyNumberFormat="0" applyAlignment="0" applyProtection="0"/>
    <xf numFmtId="0" fontId="14" fillId="20" borderId="7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6" fillId="21" borderId="13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4" applyNumberFormat="0" applyFont="0" applyAlignment="0" applyProtection="0"/>
    <xf numFmtId="9" fontId="0" fillId="0" borderId="0" applyFont="0" applyFill="0" applyBorder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0" borderId="16" xfId="60" applyFont="1" applyFill="1" applyBorder="1" applyAlignment="1">
      <alignment horizontal="left"/>
      <protection/>
    </xf>
    <xf numFmtId="49" fontId="23" fillId="0" borderId="17" xfId="60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3" fillId="0" borderId="18" xfId="60" applyFont="1" applyFill="1" applyBorder="1" applyAlignment="1">
      <alignment horizontal="center"/>
      <protection/>
    </xf>
    <xf numFmtId="0" fontId="23" fillId="0" borderId="19" xfId="60" applyFont="1" applyFill="1" applyBorder="1" applyAlignment="1">
      <alignment horizontal="center"/>
      <protection/>
    </xf>
    <xf numFmtId="49" fontId="23" fillId="0" borderId="18" xfId="60" applyNumberFormat="1" applyFont="1" applyFill="1" applyBorder="1" applyAlignment="1">
      <alignment horizontal="center" vertical="center"/>
      <protection/>
    </xf>
    <xf numFmtId="49" fontId="23" fillId="0" borderId="19" xfId="60" applyNumberFormat="1" applyFont="1" applyFill="1" applyBorder="1" applyAlignment="1">
      <alignment horizontal="center" vertical="center"/>
      <protection/>
    </xf>
    <xf numFmtId="0" fontId="23" fillId="0" borderId="0" xfId="60" applyFont="1" applyFill="1">
      <alignment/>
      <protection/>
    </xf>
    <xf numFmtId="0" fontId="23" fillId="0" borderId="18" xfId="60" applyFont="1" applyFill="1" applyBorder="1" applyAlignment="1">
      <alignment horizontal="left"/>
      <protection/>
    </xf>
    <xf numFmtId="0" fontId="23" fillId="0" borderId="20" xfId="60" applyFont="1" applyFill="1" applyBorder="1" applyAlignment="1">
      <alignment horizontal="left"/>
      <protection/>
    </xf>
    <xf numFmtId="0" fontId="23" fillId="0" borderId="21" xfId="60" applyFont="1" applyFill="1" applyBorder="1" applyAlignment="1">
      <alignment horizontal="center"/>
      <protection/>
    </xf>
    <xf numFmtId="49" fontId="23" fillId="0" borderId="20" xfId="60" applyNumberFormat="1" applyFont="1" applyFill="1" applyBorder="1" applyAlignment="1">
      <alignment horizontal="center" vertical="center"/>
      <protection/>
    </xf>
    <xf numFmtId="0" fontId="23" fillId="24" borderId="22" xfId="60" applyFont="1" applyFill="1" applyBorder="1" applyAlignment="1">
      <alignment horizontal="center" vertical="center"/>
      <protection/>
    </xf>
    <xf numFmtId="0" fontId="23" fillId="24" borderId="23" xfId="60" applyFont="1" applyFill="1" applyBorder="1" applyAlignment="1">
      <alignment horizontal="center" vertical="center"/>
      <protection/>
    </xf>
    <xf numFmtId="49" fontId="23" fillId="24" borderId="23" xfId="60" applyNumberFormat="1" applyFont="1" applyFill="1" applyBorder="1" applyAlignment="1">
      <alignment horizontal="center" vertical="center"/>
      <protection/>
    </xf>
    <xf numFmtId="49" fontId="23" fillId="24" borderId="24" xfId="60" applyNumberFormat="1" applyFont="1" applyFill="1" applyBorder="1" applyAlignment="1">
      <alignment horizontal="center" vertical="center"/>
      <protection/>
    </xf>
    <xf numFmtId="0" fontId="23" fillId="0" borderId="0" xfId="60" applyFont="1" applyFill="1">
      <alignment/>
      <protection/>
    </xf>
    <xf numFmtId="0" fontId="23" fillId="24" borderId="0" xfId="60" applyNumberFormat="1" applyFont="1" applyFill="1" applyBorder="1" applyAlignment="1">
      <alignment horizontal="left" wrapText="1"/>
      <protection/>
    </xf>
    <xf numFmtId="1" fontId="23" fillId="24" borderId="25" xfId="60" applyNumberFormat="1" applyFont="1" applyFill="1" applyBorder="1" applyAlignment="1">
      <alignment horizontal="center" vertical="center"/>
      <protection/>
    </xf>
    <xf numFmtId="0" fontId="23" fillId="24" borderId="0" xfId="60" applyNumberFormat="1" applyFont="1" applyFill="1">
      <alignment/>
      <protection/>
    </xf>
    <xf numFmtId="0" fontId="23" fillId="24" borderId="26" xfId="60" applyNumberFormat="1" applyFont="1" applyFill="1" applyBorder="1" applyAlignment="1">
      <alignment horizontal="left" wrapText="1"/>
      <protection/>
    </xf>
    <xf numFmtId="49" fontId="23" fillId="24" borderId="26" xfId="60" applyNumberFormat="1" applyFont="1" applyFill="1" applyBorder="1" applyAlignment="1">
      <alignment horizontal="center" wrapText="1"/>
      <protection/>
    </xf>
    <xf numFmtId="1" fontId="23" fillId="24" borderId="26" xfId="60" applyNumberFormat="1" applyFont="1" applyFill="1" applyBorder="1" applyAlignment="1">
      <alignment horizontal="center" vertical="center"/>
      <protection/>
    </xf>
    <xf numFmtId="0" fontId="23" fillId="24" borderId="0" xfId="60" applyFont="1" applyFill="1">
      <alignment/>
      <protection/>
    </xf>
    <xf numFmtId="0" fontId="23" fillId="24" borderId="27" xfId="60" applyFont="1" applyFill="1" applyBorder="1" applyAlignment="1">
      <alignment horizontal="left" wrapText="1"/>
      <protection/>
    </xf>
    <xf numFmtId="49" fontId="23" fillId="24" borderId="20" xfId="60" applyNumberFormat="1" applyFont="1" applyFill="1" applyBorder="1" applyAlignment="1">
      <alignment horizontal="center"/>
      <protection/>
    </xf>
    <xf numFmtId="0" fontId="23" fillId="24" borderId="0" xfId="60" applyFont="1" applyFill="1" applyAlignment="1">
      <alignment/>
      <protection/>
    </xf>
    <xf numFmtId="49" fontId="23" fillId="24" borderId="20" xfId="60" applyNumberFormat="1" applyFont="1" applyFill="1" applyBorder="1" applyAlignment="1">
      <alignment horizontal="center"/>
      <protection/>
    </xf>
    <xf numFmtId="49" fontId="25" fillId="24" borderId="3" xfId="35" applyNumberFormat="1" applyFont="1" applyFill="1" applyProtection="1">
      <alignment horizontal="center"/>
      <protection/>
    </xf>
    <xf numFmtId="49" fontId="25" fillId="24" borderId="3" xfId="35" applyNumberFormat="1" applyFont="1" applyFill="1" applyProtection="1">
      <alignment horizontal="center"/>
      <protection/>
    </xf>
    <xf numFmtId="0" fontId="23" fillId="24" borderId="0" xfId="60" applyNumberFormat="1" applyFont="1" applyFill="1" applyAlignment="1">
      <alignment horizontal="left"/>
      <protection/>
    </xf>
    <xf numFmtId="0" fontId="23" fillId="24" borderId="28" xfId="60" applyNumberFormat="1" applyFont="1" applyFill="1" applyBorder="1">
      <alignment/>
      <protection/>
    </xf>
    <xf numFmtId="0" fontId="23" fillId="0" borderId="29" xfId="60" applyFont="1" applyFill="1" applyBorder="1" applyAlignment="1">
      <alignment horizontal="center"/>
      <protection/>
    </xf>
    <xf numFmtId="49" fontId="23" fillId="0" borderId="30" xfId="60" applyNumberFormat="1" applyFont="1" applyFill="1" applyBorder="1" applyAlignment="1">
      <alignment horizontal="center" vertical="center"/>
      <protection/>
    </xf>
    <xf numFmtId="0" fontId="23" fillId="0" borderId="26" xfId="60" applyFont="1" applyFill="1" applyBorder="1" applyAlignment="1">
      <alignment horizontal="center"/>
      <protection/>
    </xf>
    <xf numFmtId="49" fontId="23" fillId="0" borderId="26" xfId="60" applyNumberFormat="1" applyFont="1" applyFill="1" applyBorder="1" applyAlignment="1">
      <alignment horizontal="center" vertical="center"/>
      <protection/>
    </xf>
    <xf numFmtId="4" fontId="25" fillId="24" borderId="4" xfId="36" applyNumberFormat="1" applyFont="1" applyFill="1" applyAlignment="1" applyProtection="1">
      <alignment horizontal="center" vertical="center" shrinkToFit="1"/>
      <protection/>
    </xf>
    <xf numFmtId="0" fontId="22" fillId="24" borderId="0" xfId="0" applyFont="1" applyFill="1" applyAlignment="1">
      <alignment horizontal="center"/>
    </xf>
    <xf numFmtId="4" fontId="25" fillId="24" borderId="3" xfId="37" applyNumberFormat="1" applyFont="1" applyFill="1" applyAlignment="1" applyProtection="1">
      <alignment horizontal="center" shrinkToFit="1"/>
      <protection/>
    </xf>
    <xf numFmtId="4" fontId="26" fillId="24" borderId="3" xfId="37" applyNumberFormat="1" applyFont="1" applyFill="1" applyAlignment="1" applyProtection="1">
      <alignment horizontal="center" shrinkToFit="1"/>
      <protection/>
    </xf>
    <xf numFmtId="4" fontId="25" fillId="24" borderId="3" xfId="37" applyNumberFormat="1" applyFont="1" applyFill="1" applyAlignment="1" applyProtection="1">
      <alignment horizontal="center" shrinkToFit="1"/>
      <protection/>
    </xf>
    <xf numFmtId="4" fontId="23" fillId="24" borderId="20" xfId="60" applyNumberFormat="1" applyFont="1" applyFill="1" applyBorder="1" applyAlignment="1">
      <alignment horizontal="center" shrinkToFit="1"/>
      <protection/>
    </xf>
    <xf numFmtId="4" fontId="27" fillId="24" borderId="20" xfId="60" applyNumberFormat="1" applyFont="1" applyFill="1" applyBorder="1" applyAlignment="1">
      <alignment horizontal="center" shrinkToFit="1"/>
      <protection/>
    </xf>
    <xf numFmtId="0" fontId="23" fillId="24" borderId="28" xfId="60" applyNumberFormat="1" applyFont="1" applyFill="1" applyBorder="1" applyAlignment="1">
      <alignment horizontal="center"/>
      <protection/>
    </xf>
    <xf numFmtId="0" fontId="2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64" fontId="23" fillId="24" borderId="26" xfId="6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right" vertical="top" wrapText="1"/>
    </xf>
    <xf numFmtId="0" fontId="22" fillId="24" borderId="0" xfId="0" applyFont="1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40" xfId="34"/>
    <cellStyle name="xl44" xfId="35"/>
    <cellStyle name="xl49" xfId="36"/>
    <cellStyle name="xl51" xfId="37"/>
    <cellStyle name="xl68" xfId="38"/>
    <cellStyle name="xl70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83.140625" style="1" customWidth="1"/>
    <col min="2" max="2" width="12.140625" style="1" customWidth="1"/>
    <col min="3" max="3" width="15.7109375" style="49" customWidth="1"/>
    <col min="4" max="4" width="16.57421875" style="49" customWidth="1"/>
    <col min="5" max="16384" width="9.140625" style="1" customWidth="1"/>
  </cols>
  <sheetData>
    <row r="1" spans="3:5" s="3" customFormat="1" ht="51.75" customHeight="1">
      <c r="C1" s="54" t="s">
        <v>105</v>
      </c>
      <c r="D1" s="54"/>
      <c r="E1" s="51"/>
    </row>
    <row r="2" spans="1:4" s="3" customFormat="1" ht="11.25">
      <c r="A2" s="55"/>
      <c r="B2" s="55"/>
      <c r="C2" s="55"/>
      <c r="D2" s="55"/>
    </row>
    <row r="3" spans="1:4" s="3" customFormat="1" ht="15">
      <c r="A3" s="52" t="s">
        <v>97</v>
      </c>
      <c r="B3" s="52"/>
      <c r="C3" s="52"/>
      <c r="D3" s="53"/>
    </row>
    <row r="4" spans="3:4" s="3" customFormat="1" ht="11.25">
      <c r="C4" s="41"/>
      <c r="D4" s="41" t="s">
        <v>98</v>
      </c>
    </row>
    <row r="5" spans="1:5" s="3" customFormat="1" ht="11.25">
      <c r="A5" s="4"/>
      <c r="B5" s="38"/>
      <c r="C5" s="39"/>
      <c r="D5" s="5"/>
      <c r="E5" s="6"/>
    </row>
    <row r="6" spans="1:5" s="3" customFormat="1" ht="11.25">
      <c r="A6" s="7"/>
      <c r="B6" s="36" t="s">
        <v>1</v>
      </c>
      <c r="C6" s="37" t="s">
        <v>2</v>
      </c>
      <c r="D6" s="37" t="s">
        <v>3</v>
      </c>
      <c r="E6" s="6"/>
    </row>
    <row r="7" spans="1:5" s="3" customFormat="1" ht="11.25">
      <c r="A7" s="7" t="s">
        <v>4</v>
      </c>
      <c r="B7" s="7" t="s">
        <v>5</v>
      </c>
      <c r="C7" s="9" t="s">
        <v>6</v>
      </c>
      <c r="D7" s="10" t="s">
        <v>7</v>
      </c>
      <c r="E7" s="11"/>
    </row>
    <row r="8" spans="1:5" s="3" customFormat="1" ht="11.25">
      <c r="A8" s="12"/>
      <c r="B8" s="8" t="s">
        <v>9</v>
      </c>
      <c r="C8" s="9" t="s">
        <v>8</v>
      </c>
      <c r="D8" s="10" t="s">
        <v>10</v>
      </c>
      <c r="E8" s="11"/>
    </row>
    <row r="9" spans="1:5" s="3" customFormat="1" ht="2.25" customHeight="1">
      <c r="A9" s="13"/>
      <c r="B9" s="14"/>
      <c r="C9" s="15"/>
      <c r="D9" s="10"/>
      <c r="E9" s="11"/>
    </row>
    <row r="10" spans="1:5" s="3" customFormat="1" ht="13.5" customHeight="1" thickBot="1">
      <c r="A10" s="16">
        <v>1</v>
      </c>
      <c r="B10" s="17">
        <v>3</v>
      </c>
      <c r="C10" s="18" t="s">
        <v>11</v>
      </c>
      <c r="D10" s="19" t="s">
        <v>12</v>
      </c>
      <c r="E10" s="20"/>
    </row>
    <row r="11" spans="1:5" s="3" customFormat="1" ht="14.25" customHeight="1">
      <c r="A11" s="21" t="s">
        <v>13</v>
      </c>
      <c r="B11" s="22" t="s">
        <v>14</v>
      </c>
      <c r="C11" s="40">
        <f>273173156.99/1000</f>
        <v>273173.15699</v>
      </c>
      <c r="D11" s="40">
        <f>100890150.54/1000</f>
        <v>100890.15054</v>
      </c>
      <c r="E11" s="23"/>
    </row>
    <row r="12" spans="1:5" s="3" customFormat="1" ht="14.25" customHeight="1">
      <c r="A12" s="24" t="s">
        <v>16</v>
      </c>
      <c r="B12" s="25"/>
      <c r="C12" s="26"/>
      <c r="D12" s="50"/>
      <c r="E12" s="27"/>
    </row>
    <row r="13" spans="1:5" s="3" customFormat="1" ht="14.25" customHeight="1" thickBot="1">
      <c r="A13" s="28" t="s">
        <v>94</v>
      </c>
      <c r="B13" s="29" t="s">
        <v>99</v>
      </c>
      <c r="C13" s="42">
        <f>21918999.99/1000</f>
        <v>21918.999989999997</v>
      </c>
      <c r="D13" s="42">
        <f>12727385.77/1000</f>
        <v>12727.385769999999</v>
      </c>
      <c r="E13" s="30"/>
    </row>
    <row r="14" spans="1:5" s="3" customFormat="1" ht="12" thickBot="1">
      <c r="A14" s="28" t="s">
        <v>17</v>
      </c>
      <c r="B14" s="29" t="s">
        <v>99</v>
      </c>
      <c r="C14" s="42">
        <f>8174242.65/1000</f>
        <v>8174.24265</v>
      </c>
      <c r="D14" s="42">
        <f>8159540.68/1000</f>
        <v>8159.54068</v>
      </c>
      <c r="E14" s="30"/>
    </row>
    <row r="15" spans="1:5" s="3" customFormat="1" ht="14.25" customHeight="1" thickBot="1">
      <c r="A15" s="28" t="s">
        <v>18</v>
      </c>
      <c r="B15" s="29" t="s">
        <v>99</v>
      </c>
      <c r="C15" s="42">
        <f>8174242.65/1000</f>
        <v>8174.24265</v>
      </c>
      <c r="D15" s="42">
        <f>8159540.68/1000</f>
        <v>8159.54068</v>
      </c>
      <c r="E15" s="30"/>
    </row>
    <row r="16" spans="1:5" s="3" customFormat="1" ht="35.25" customHeight="1" thickBot="1">
      <c r="A16" s="28" t="s">
        <v>19</v>
      </c>
      <c r="B16" s="31" t="s">
        <v>100</v>
      </c>
      <c r="C16" s="44">
        <f>8149342.65/1000</f>
        <v>8149.3426500000005</v>
      </c>
      <c r="D16" s="42">
        <f>8132820.75/1000</f>
        <v>8132.82075</v>
      </c>
      <c r="E16" s="30"/>
    </row>
    <row r="17" spans="1:5" s="3" customFormat="1" ht="46.5" customHeight="1" thickBot="1">
      <c r="A17" s="28" t="s">
        <v>20</v>
      </c>
      <c r="B17" s="31" t="s">
        <v>100</v>
      </c>
      <c r="C17" s="44">
        <f>8400/1000</f>
        <v>8.4</v>
      </c>
      <c r="D17" s="42">
        <f>8420.61/1000</f>
        <v>8.42061</v>
      </c>
      <c r="E17" s="30"/>
    </row>
    <row r="18" spans="1:5" s="3" customFormat="1" ht="23.25" customHeight="1" thickBot="1">
      <c r="A18" s="28" t="s">
        <v>21</v>
      </c>
      <c r="B18" s="31" t="s">
        <v>100</v>
      </c>
      <c r="C18" s="44">
        <f>16500/1000</f>
        <v>16.5</v>
      </c>
      <c r="D18" s="42">
        <f>18299.32/1000</f>
        <v>18.299319999999998</v>
      </c>
      <c r="E18" s="30"/>
    </row>
    <row r="19" spans="1:5" s="3" customFormat="1" ht="15" customHeight="1" thickBot="1">
      <c r="A19" s="28" t="s">
        <v>22</v>
      </c>
      <c r="B19" s="29" t="s">
        <v>99</v>
      </c>
      <c r="C19" s="42">
        <f>2170851.2/1000</f>
        <v>2170.8512</v>
      </c>
      <c r="D19" s="42">
        <f>2166433.78/1000</f>
        <v>2166.43378</v>
      </c>
      <c r="E19" s="30"/>
    </row>
    <row r="20" spans="1:5" s="3" customFormat="1" ht="14.25" customHeight="1" thickBot="1">
      <c r="A20" s="28" t="s">
        <v>23</v>
      </c>
      <c r="B20" s="29" t="s">
        <v>99</v>
      </c>
      <c r="C20" s="42">
        <f>2170851.2/1000</f>
        <v>2170.8512</v>
      </c>
      <c r="D20" s="42">
        <f>2166433.78/1000</f>
        <v>2166.43378</v>
      </c>
      <c r="E20" s="30"/>
    </row>
    <row r="21" spans="1:5" s="3" customFormat="1" ht="33" customHeight="1" thickBot="1">
      <c r="A21" s="28" t="s">
        <v>24</v>
      </c>
      <c r="B21" s="31" t="s">
        <v>99</v>
      </c>
      <c r="C21" s="44">
        <f>676087.2/1000</f>
        <v>676.0871999999999</v>
      </c>
      <c r="D21" s="42">
        <f>740615.12/1000</f>
        <v>740.61512</v>
      </c>
      <c r="E21" s="30"/>
    </row>
    <row r="22" spans="1:5" s="3" customFormat="1" ht="35.25" customHeight="1" thickBot="1">
      <c r="A22" s="28" t="s">
        <v>25</v>
      </c>
      <c r="B22" s="31" t="s">
        <v>99</v>
      </c>
      <c r="C22" s="44">
        <f>12100/1000</f>
        <v>12.1</v>
      </c>
      <c r="D22" s="42">
        <f>11305.05/1000</f>
        <v>11.30505</v>
      </c>
      <c r="E22" s="30"/>
    </row>
    <row r="23" spans="1:4" s="3" customFormat="1" ht="36" customHeight="1" thickBot="1">
      <c r="A23" s="28" t="s">
        <v>26</v>
      </c>
      <c r="B23" s="31" t="s">
        <v>99</v>
      </c>
      <c r="C23" s="44">
        <f>1482664/1000</f>
        <v>1482.664</v>
      </c>
      <c r="D23" s="42">
        <f>1524208.46/1000</f>
        <v>1524.20846</v>
      </c>
    </row>
    <row r="24" spans="1:4" s="3" customFormat="1" ht="37.5" customHeight="1" thickBot="1">
      <c r="A24" s="28" t="s">
        <v>27</v>
      </c>
      <c r="B24" s="31" t="s">
        <v>99</v>
      </c>
      <c r="C24" s="42" t="s">
        <v>15</v>
      </c>
      <c r="D24" s="42">
        <f>-109694.85/1000</f>
        <v>-109.69485</v>
      </c>
    </row>
    <row r="25" spans="1:4" s="3" customFormat="1" ht="14.25" customHeight="1" thickBot="1">
      <c r="A25" s="28" t="s">
        <v>28</v>
      </c>
      <c r="B25" s="29" t="s">
        <v>100</v>
      </c>
      <c r="C25" s="42">
        <f aca="true" t="shared" si="0" ref="C25:D27">5887.54/1000</f>
        <v>5.8875399999999996</v>
      </c>
      <c r="D25" s="42">
        <f t="shared" si="0"/>
        <v>5.8875399999999996</v>
      </c>
    </row>
    <row r="26" spans="1:4" s="3" customFormat="1" ht="13.5" customHeight="1" thickBot="1">
      <c r="A26" s="28" t="s">
        <v>29</v>
      </c>
      <c r="B26" s="29" t="s">
        <v>100</v>
      </c>
      <c r="C26" s="42">
        <f t="shared" si="0"/>
        <v>5.8875399999999996</v>
      </c>
      <c r="D26" s="42">
        <f t="shared" si="0"/>
        <v>5.8875399999999996</v>
      </c>
    </row>
    <row r="27" spans="1:4" s="3" customFormat="1" ht="14.25" customHeight="1" thickBot="1">
      <c r="A27" s="28" t="s">
        <v>29</v>
      </c>
      <c r="B27" s="31" t="s">
        <v>100</v>
      </c>
      <c r="C27" s="44">
        <f t="shared" si="0"/>
        <v>5.8875399999999996</v>
      </c>
      <c r="D27" s="42">
        <f t="shared" si="0"/>
        <v>5.8875399999999996</v>
      </c>
    </row>
    <row r="28" spans="1:4" s="3" customFormat="1" ht="12.75" customHeight="1" thickBot="1">
      <c r="A28" s="28" t="s">
        <v>30</v>
      </c>
      <c r="B28" s="29" t="s">
        <v>100</v>
      </c>
      <c r="C28" s="42">
        <f>4535100/1000</f>
        <v>4535.1</v>
      </c>
      <c r="D28" s="42">
        <f>4561957.55/1000</f>
        <v>4561.95755</v>
      </c>
    </row>
    <row r="29" spans="1:4" s="3" customFormat="1" ht="15.75" customHeight="1" thickBot="1">
      <c r="A29" s="28" t="s">
        <v>31</v>
      </c>
      <c r="B29" s="29" t="s">
        <v>100</v>
      </c>
      <c r="C29" s="42">
        <f>2771500/1000</f>
        <v>2771.5</v>
      </c>
      <c r="D29" s="42">
        <f>2790778.76/1000</f>
        <v>2790.7787599999997</v>
      </c>
    </row>
    <row r="30" spans="1:4" s="3" customFormat="1" ht="23.25" customHeight="1" thickBot="1">
      <c r="A30" s="28" t="s">
        <v>32</v>
      </c>
      <c r="B30" s="31" t="s">
        <v>100</v>
      </c>
      <c r="C30" s="43">
        <f>2771500/1000</f>
        <v>2771.5</v>
      </c>
      <c r="D30" s="42">
        <f>2790778.76/1000</f>
        <v>2790.7787599999997</v>
      </c>
    </row>
    <row r="31" spans="1:4" s="3" customFormat="1" ht="14.25" customHeight="1" thickBot="1">
      <c r="A31" s="28" t="s">
        <v>33</v>
      </c>
      <c r="B31" s="29" t="s">
        <v>100</v>
      </c>
      <c r="C31" s="42">
        <f>1763600/1000</f>
        <v>1763.6</v>
      </c>
      <c r="D31" s="42">
        <f>1771178.79/1000</f>
        <v>1771.17879</v>
      </c>
    </row>
    <row r="32" spans="1:4" s="3" customFormat="1" ht="12" customHeight="1" thickBot="1">
      <c r="A32" s="28" t="s">
        <v>34</v>
      </c>
      <c r="B32" s="29" t="s">
        <v>100</v>
      </c>
      <c r="C32" s="42">
        <f>802600/1000</f>
        <v>802.6</v>
      </c>
      <c r="D32" s="42">
        <f>796051.32/1000</f>
        <v>796.0513199999999</v>
      </c>
    </row>
    <row r="33" spans="1:4" s="3" customFormat="1" ht="24" customHeight="1" thickBot="1">
      <c r="A33" s="28" t="s">
        <v>35</v>
      </c>
      <c r="B33" s="29" t="s">
        <v>100</v>
      </c>
      <c r="C33" s="43">
        <f>802600/1000</f>
        <v>802.6</v>
      </c>
      <c r="D33" s="42">
        <f>796051.32/1000</f>
        <v>796.0513199999999</v>
      </c>
    </row>
    <row r="34" spans="1:4" s="3" customFormat="1" ht="14.25" customHeight="1" thickBot="1">
      <c r="A34" s="28" t="s">
        <v>36</v>
      </c>
      <c r="B34" s="29" t="s">
        <v>100</v>
      </c>
      <c r="C34" s="42">
        <f>961000/1000</f>
        <v>961</v>
      </c>
      <c r="D34" s="42">
        <f>975127.47/1000</f>
        <v>975.12747</v>
      </c>
    </row>
    <row r="35" spans="1:4" s="3" customFormat="1" ht="23.25" customHeight="1" thickBot="1">
      <c r="A35" s="28" t="s">
        <v>37</v>
      </c>
      <c r="B35" s="29" t="s">
        <v>100</v>
      </c>
      <c r="C35" s="43">
        <f>961000/1000</f>
        <v>961</v>
      </c>
      <c r="D35" s="42">
        <f>975127.47/1000</f>
        <v>975.12747</v>
      </c>
    </row>
    <row r="36" spans="1:4" s="3" customFormat="1" ht="23.25" customHeight="1" thickBot="1">
      <c r="A36" s="28" t="s">
        <v>38</v>
      </c>
      <c r="B36" s="32" t="s">
        <v>101</v>
      </c>
      <c r="C36" s="42">
        <f>6103925.61/1000</f>
        <v>6103.92561</v>
      </c>
      <c r="D36" s="42">
        <f>1859474.08/1000</f>
        <v>1859.4740800000002</v>
      </c>
    </row>
    <row r="37" spans="1:4" s="3" customFormat="1" ht="43.5" customHeight="1" thickBot="1">
      <c r="A37" s="28" t="s">
        <v>39</v>
      </c>
      <c r="B37" s="32" t="s">
        <v>101</v>
      </c>
      <c r="C37" s="42">
        <f>5293624.45/1000</f>
        <v>5293.62445</v>
      </c>
      <c r="D37" s="42">
        <f>1859474.08/1000</f>
        <v>1859.4740800000002</v>
      </c>
    </row>
    <row r="38" spans="1:4" s="3" customFormat="1" ht="36" customHeight="1" thickBot="1">
      <c r="A38" s="28" t="s">
        <v>40</v>
      </c>
      <c r="B38" s="32" t="s">
        <v>101</v>
      </c>
      <c r="C38" s="42">
        <f>1820501.1/1000</f>
        <v>1820.5011000000002</v>
      </c>
      <c r="D38" s="42">
        <f>1859474.08/1000</f>
        <v>1859.4740800000002</v>
      </c>
    </row>
    <row r="39" spans="1:4" s="3" customFormat="1" ht="34.5" customHeight="1" thickBot="1">
      <c r="A39" s="28" t="s">
        <v>95</v>
      </c>
      <c r="B39" s="33" t="s">
        <v>101</v>
      </c>
      <c r="C39" s="43">
        <f>1820501.1/1000</f>
        <v>1820.5011000000002</v>
      </c>
      <c r="D39" s="42">
        <f>1859474.08/1000</f>
        <v>1859.4740800000002</v>
      </c>
    </row>
    <row r="40" spans="1:4" s="3" customFormat="1" ht="44.25" customHeight="1" thickBot="1">
      <c r="A40" s="28" t="s">
        <v>39</v>
      </c>
      <c r="B40" s="29" t="s">
        <v>0</v>
      </c>
      <c r="C40" s="42">
        <f>3473123.35/1000</f>
        <v>3473.1233500000003</v>
      </c>
      <c r="D40" s="42">
        <f>3687804.7/1000</f>
        <v>3687.8047</v>
      </c>
    </row>
    <row r="41" spans="1:4" s="3" customFormat="1" ht="23.25" customHeight="1" thickBot="1">
      <c r="A41" s="28" t="s">
        <v>96</v>
      </c>
      <c r="B41" s="31" t="s">
        <v>0</v>
      </c>
      <c r="C41" s="42">
        <f>3473123.35/1000</f>
        <v>3473.1233500000003</v>
      </c>
      <c r="D41" s="42">
        <f>3687804.7/1000</f>
        <v>3687.8047</v>
      </c>
    </row>
    <row r="42" spans="1:4" s="3" customFormat="1" ht="34.5" customHeight="1" thickBot="1">
      <c r="A42" s="28" t="s">
        <v>41</v>
      </c>
      <c r="B42" s="29" t="s">
        <v>0</v>
      </c>
      <c r="C42" s="42">
        <f>810301.16/1000</f>
        <v>810.30116</v>
      </c>
      <c r="D42" s="42">
        <f>910301.16/1000</f>
        <v>910.30116</v>
      </c>
    </row>
    <row r="43" spans="1:4" s="3" customFormat="1" ht="36" customHeight="1" thickBot="1">
      <c r="A43" s="28" t="s">
        <v>42</v>
      </c>
      <c r="B43" s="29" t="s">
        <v>0</v>
      </c>
      <c r="C43" s="42">
        <f>810301.16/1000</f>
        <v>810.30116</v>
      </c>
      <c r="D43" s="42">
        <f>910301.16/1000</f>
        <v>910.30116</v>
      </c>
    </row>
    <row r="44" spans="1:4" s="3" customFormat="1" ht="33" customHeight="1" thickBot="1">
      <c r="A44" s="28" t="s">
        <v>43</v>
      </c>
      <c r="B44" s="31" t="s">
        <v>0</v>
      </c>
      <c r="C44" s="43">
        <f>810301.16/1000</f>
        <v>810.30116</v>
      </c>
      <c r="D44" s="42">
        <f>910301.16/1000</f>
        <v>910.30116</v>
      </c>
    </row>
    <row r="45" spans="1:4" s="3" customFormat="1" ht="15.75" customHeight="1" thickBot="1">
      <c r="A45" s="28" t="s">
        <v>44</v>
      </c>
      <c r="B45" s="29" t="s">
        <v>0</v>
      </c>
      <c r="C45" s="42">
        <f>605300/1000</f>
        <v>605.3</v>
      </c>
      <c r="D45" s="42">
        <f>564956.18/1000</f>
        <v>564.95618</v>
      </c>
    </row>
    <row r="46" spans="1:4" s="3" customFormat="1" ht="15.75" customHeight="1" thickBot="1">
      <c r="A46" s="28" t="s">
        <v>45</v>
      </c>
      <c r="B46" s="29" t="s">
        <v>0</v>
      </c>
      <c r="C46" s="42">
        <f>557100/1000</f>
        <v>557.1</v>
      </c>
      <c r="D46" s="42">
        <f>515866/1000</f>
        <v>515.866</v>
      </c>
    </row>
    <row r="47" spans="1:4" s="3" customFormat="1" ht="15" customHeight="1" thickBot="1">
      <c r="A47" s="28" t="s">
        <v>46</v>
      </c>
      <c r="B47" s="29" t="s">
        <v>0</v>
      </c>
      <c r="C47" s="42">
        <f>557100/1000</f>
        <v>557.1</v>
      </c>
      <c r="D47" s="42">
        <f>515866/1000</f>
        <v>515.866</v>
      </c>
    </row>
    <row r="48" spans="1:4" s="3" customFormat="1" ht="13.5" customHeight="1" thickBot="1">
      <c r="A48" s="28" t="s">
        <v>47</v>
      </c>
      <c r="B48" s="31" t="s">
        <v>0</v>
      </c>
      <c r="C48" s="43">
        <f>557100/1000</f>
        <v>557.1</v>
      </c>
      <c r="D48" s="42">
        <f>515866/1000</f>
        <v>515.866</v>
      </c>
    </row>
    <row r="49" spans="1:4" s="3" customFormat="1" ht="13.5" customHeight="1" thickBot="1">
      <c r="A49" s="28" t="s">
        <v>48</v>
      </c>
      <c r="B49" s="29" t="s">
        <v>0</v>
      </c>
      <c r="C49" s="42">
        <f>48200/1000</f>
        <v>48.2</v>
      </c>
      <c r="D49" s="42">
        <f>49090.18/1000</f>
        <v>49.090180000000004</v>
      </c>
    </row>
    <row r="50" spans="1:4" s="3" customFormat="1" ht="14.25" customHeight="1" thickBot="1">
      <c r="A50" s="28" t="s">
        <v>49</v>
      </c>
      <c r="B50" s="29" t="s">
        <v>0</v>
      </c>
      <c r="C50" s="42">
        <f>48200/1000</f>
        <v>48.2</v>
      </c>
      <c r="D50" s="42">
        <f>49090.18/1000</f>
        <v>49.090180000000004</v>
      </c>
    </row>
    <row r="51" spans="1:4" s="3" customFormat="1" ht="22.5" customHeight="1" thickBot="1">
      <c r="A51" s="28" t="s">
        <v>50</v>
      </c>
      <c r="B51" s="31" t="s">
        <v>0</v>
      </c>
      <c r="C51" s="44">
        <f>48200/1000</f>
        <v>48.2</v>
      </c>
      <c r="D51" s="42">
        <f>49090.18/1000</f>
        <v>49.090180000000004</v>
      </c>
    </row>
    <row r="52" spans="1:4" s="3" customFormat="1" ht="15.75" customHeight="1" thickBot="1">
      <c r="A52" s="28" t="s">
        <v>51</v>
      </c>
      <c r="B52" s="29" t="s">
        <v>101</v>
      </c>
      <c r="C52" s="42">
        <f aca="true" t="shared" si="1" ref="C52:D55">211557.35/1000</f>
        <v>211.55735</v>
      </c>
      <c r="D52" s="42">
        <f t="shared" si="1"/>
        <v>211.55735</v>
      </c>
    </row>
    <row r="53" spans="1:4" s="3" customFormat="1" ht="14.25" customHeight="1" thickBot="1">
      <c r="A53" s="28" t="s">
        <v>52</v>
      </c>
      <c r="B53" s="29" t="s">
        <v>101</v>
      </c>
      <c r="C53" s="42">
        <f t="shared" si="1"/>
        <v>211.55735</v>
      </c>
      <c r="D53" s="42">
        <f t="shared" si="1"/>
        <v>211.55735</v>
      </c>
    </row>
    <row r="54" spans="1:4" s="3" customFormat="1" ht="16.5" customHeight="1" thickBot="1">
      <c r="A54" s="28" t="s">
        <v>53</v>
      </c>
      <c r="B54" s="29" t="s">
        <v>101</v>
      </c>
      <c r="C54" s="42">
        <f t="shared" si="1"/>
        <v>211.55735</v>
      </c>
      <c r="D54" s="42">
        <f t="shared" si="1"/>
        <v>211.55735</v>
      </c>
    </row>
    <row r="55" spans="1:4" s="3" customFormat="1" ht="22.5" customHeight="1" thickBot="1">
      <c r="A55" s="28" t="s">
        <v>54</v>
      </c>
      <c r="B55" s="31" t="s">
        <v>101</v>
      </c>
      <c r="C55" s="43">
        <f t="shared" si="1"/>
        <v>211.55735</v>
      </c>
      <c r="D55" s="42">
        <f t="shared" si="1"/>
        <v>211.55735</v>
      </c>
    </row>
    <row r="56" spans="1:4" s="3" customFormat="1" ht="15" customHeight="1" thickBot="1">
      <c r="A56" s="28" t="s">
        <v>55</v>
      </c>
      <c r="B56" s="29" t="s">
        <v>0</v>
      </c>
      <c r="C56" s="42">
        <f>112135.64/1000</f>
        <v>112.13564</v>
      </c>
      <c r="D56" s="42">
        <f>87503.52/1000</f>
        <v>87.50352000000001</v>
      </c>
    </row>
    <row r="57" spans="1:4" s="3" customFormat="1" ht="23.25" customHeight="1" thickBot="1">
      <c r="A57" s="28" t="s">
        <v>56</v>
      </c>
      <c r="B57" s="29" t="s">
        <v>102</v>
      </c>
      <c r="C57" s="42">
        <f>25000/1000</f>
        <v>25</v>
      </c>
      <c r="D57" s="42">
        <f>25000/1000</f>
        <v>25</v>
      </c>
    </row>
    <row r="58" spans="1:4" s="3" customFormat="1" ht="34.5" customHeight="1" thickBot="1">
      <c r="A58" s="28" t="s">
        <v>57</v>
      </c>
      <c r="B58" s="29" t="s">
        <v>102</v>
      </c>
      <c r="C58" s="43">
        <f>25000/1000</f>
        <v>25</v>
      </c>
      <c r="D58" s="42">
        <f>25000/1000</f>
        <v>25</v>
      </c>
    </row>
    <row r="59" spans="1:4" s="3" customFormat="1" ht="22.5" customHeight="1" thickBot="1">
      <c r="A59" s="28" t="s">
        <v>58</v>
      </c>
      <c r="B59" s="29" t="s">
        <v>0</v>
      </c>
      <c r="C59" s="42">
        <f>10135.64/1000</f>
        <v>10.135639999999999</v>
      </c>
      <c r="D59" s="42">
        <f>13135.64/1000</f>
        <v>13.135639999999999</v>
      </c>
    </row>
    <row r="60" spans="1:4" s="3" customFormat="1" ht="24.75" customHeight="1" thickBot="1">
      <c r="A60" s="28" t="s">
        <v>59</v>
      </c>
      <c r="B60" s="29" t="s">
        <v>0</v>
      </c>
      <c r="C60" s="43">
        <f>10135.64/1000</f>
        <v>10.135639999999999</v>
      </c>
      <c r="D60" s="42">
        <f>13135.64/1000</f>
        <v>13.135639999999999</v>
      </c>
    </row>
    <row r="61" spans="1:4" s="3" customFormat="1" ht="14.25" customHeight="1" thickBot="1">
      <c r="A61" s="28" t="s">
        <v>60</v>
      </c>
      <c r="B61" s="29" t="s">
        <v>0</v>
      </c>
      <c r="C61" s="42">
        <f>77000/1000</f>
        <v>77</v>
      </c>
      <c r="D61" s="42">
        <f>74367.88/1000</f>
        <v>74.36788</v>
      </c>
    </row>
    <row r="62" spans="1:4" s="3" customFormat="1" ht="26.25" customHeight="1" thickBot="1">
      <c r="A62" s="28" t="s">
        <v>61</v>
      </c>
      <c r="B62" s="31" t="s">
        <v>0</v>
      </c>
      <c r="C62" s="43">
        <f>77000/1000</f>
        <v>77</v>
      </c>
      <c r="D62" s="42">
        <f>74367.88/1000</f>
        <v>74.36788</v>
      </c>
    </row>
    <row r="63" spans="1:4" s="3" customFormat="1" ht="12.75" customHeight="1" thickBot="1">
      <c r="A63" s="28" t="s">
        <v>62</v>
      </c>
      <c r="B63" s="29" t="s">
        <v>0</v>
      </c>
      <c r="C63" s="42">
        <f>251254157/1000</f>
        <v>251254.157</v>
      </c>
      <c r="D63" s="42">
        <f>78649734/1000</f>
        <v>78649.734</v>
      </c>
    </row>
    <row r="64" spans="1:4" s="3" customFormat="1" ht="22.5" customHeight="1" thickBot="1">
      <c r="A64" s="28" t="s">
        <v>63</v>
      </c>
      <c r="B64" s="29" t="s">
        <v>0</v>
      </c>
      <c r="C64" s="42">
        <f>251176457/1000</f>
        <v>251176.457</v>
      </c>
      <c r="D64" s="42">
        <f>78572034/1000</f>
        <v>78572.034</v>
      </c>
    </row>
    <row r="65" spans="1:4" s="3" customFormat="1" ht="13.5" customHeight="1" thickBot="1">
      <c r="A65" s="28" t="s">
        <v>64</v>
      </c>
      <c r="B65" s="29" t="s">
        <v>0</v>
      </c>
      <c r="C65" s="42">
        <f>17533300/1000</f>
        <v>17533.3</v>
      </c>
      <c r="D65" s="42">
        <f>17533300/1000</f>
        <v>17533.3</v>
      </c>
    </row>
    <row r="66" spans="1:4" s="3" customFormat="1" ht="15" customHeight="1" thickBot="1">
      <c r="A66" s="28" t="s">
        <v>65</v>
      </c>
      <c r="B66" s="29" t="s">
        <v>0</v>
      </c>
      <c r="C66" s="42">
        <f>8622000/1000</f>
        <v>8622</v>
      </c>
      <c r="D66" s="42">
        <f>8622000/1000</f>
        <v>8622</v>
      </c>
    </row>
    <row r="67" spans="1:4" s="3" customFormat="1" ht="15.75" customHeight="1" thickBot="1">
      <c r="A67" s="28" t="s">
        <v>66</v>
      </c>
      <c r="B67" s="31" t="s">
        <v>0</v>
      </c>
      <c r="C67" s="44">
        <f>8622000/1000</f>
        <v>8622</v>
      </c>
      <c r="D67" s="42">
        <f>8622000/1000</f>
        <v>8622</v>
      </c>
    </row>
    <row r="68" spans="1:4" s="3" customFormat="1" ht="17.25" customHeight="1" thickBot="1">
      <c r="A68" s="28" t="s">
        <v>67</v>
      </c>
      <c r="B68" s="29" t="s">
        <v>0</v>
      </c>
      <c r="C68" s="42">
        <f>8911300/1000</f>
        <v>8911.3</v>
      </c>
      <c r="D68" s="42">
        <f>8911300/1000</f>
        <v>8911.3</v>
      </c>
    </row>
    <row r="69" spans="1:4" s="3" customFormat="1" ht="14.25" customHeight="1" thickBot="1">
      <c r="A69" s="28" t="s">
        <v>68</v>
      </c>
      <c r="B69" s="31" t="s">
        <v>0</v>
      </c>
      <c r="C69" s="44">
        <f>8911300/1000</f>
        <v>8911.3</v>
      </c>
      <c r="D69" s="42">
        <f>8911300/1000</f>
        <v>8911.3</v>
      </c>
    </row>
    <row r="70" spans="1:4" s="3" customFormat="1" ht="14.25" customHeight="1" thickBot="1">
      <c r="A70" s="28" t="s">
        <v>69</v>
      </c>
      <c r="B70" s="29" t="s">
        <v>0</v>
      </c>
      <c r="C70" s="42">
        <f>230930544/1000</f>
        <v>230930.544</v>
      </c>
      <c r="D70" s="42">
        <f>58346121/1000</f>
        <v>58346.121</v>
      </c>
    </row>
    <row r="71" spans="1:4" s="3" customFormat="1" ht="34.5" customHeight="1" thickBot="1">
      <c r="A71" s="28" t="s">
        <v>103</v>
      </c>
      <c r="B71" s="29" t="s">
        <v>0</v>
      </c>
      <c r="C71" s="42">
        <f>21855100/1000</f>
        <v>21855.1</v>
      </c>
      <c r="D71" s="42">
        <f>16335367/1000</f>
        <v>16335.367</v>
      </c>
    </row>
    <row r="72" spans="1:4" s="3" customFormat="1" ht="36" customHeight="1" thickBot="1">
      <c r="A72" s="28" t="s">
        <v>70</v>
      </c>
      <c r="B72" s="29" t="s">
        <v>0</v>
      </c>
      <c r="C72" s="42">
        <f>21855100/1000</f>
        <v>21855.1</v>
      </c>
      <c r="D72" s="42">
        <f>16335367/1000</f>
        <v>16335.367</v>
      </c>
    </row>
    <row r="73" spans="1:4" s="3" customFormat="1" ht="35.25" customHeight="1" thickBot="1">
      <c r="A73" s="28" t="s">
        <v>70</v>
      </c>
      <c r="B73" s="31" t="s">
        <v>0</v>
      </c>
      <c r="C73" s="44">
        <f>21855100/1000</f>
        <v>21855.1</v>
      </c>
      <c r="D73" s="42">
        <f>16335367/1000</f>
        <v>16335.367</v>
      </c>
    </row>
    <row r="74" spans="1:4" s="3" customFormat="1" ht="45" customHeight="1" thickBot="1">
      <c r="A74" s="28" t="s">
        <v>71</v>
      </c>
      <c r="B74" s="29" t="s">
        <v>0</v>
      </c>
      <c r="C74" s="42">
        <f>208557300/1000</f>
        <v>208557.3</v>
      </c>
      <c r="D74" s="42">
        <f>41492610/1000</f>
        <v>41492.61</v>
      </c>
    </row>
    <row r="75" spans="1:4" s="3" customFormat="1" ht="47.25" customHeight="1" thickBot="1">
      <c r="A75" s="28" t="s">
        <v>72</v>
      </c>
      <c r="B75" s="29" t="s">
        <v>0</v>
      </c>
      <c r="C75" s="42">
        <f>208557300/1000</f>
        <v>208557.3</v>
      </c>
      <c r="D75" s="42">
        <f>41492610/1000</f>
        <v>41492.61</v>
      </c>
    </row>
    <row r="76" spans="1:4" s="3" customFormat="1" ht="45" customHeight="1" thickBot="1">
      <c r="A76" s="28" t="s">
        <v>72</v>
      </c>
      <c r="B76" s="31" t="s">
        <v>0</v>
      </c>
      <c r="C76" s="43">
        <f>68042000/1000</f>
        <v>68042</v>
      </c>
      <c r="D76" s="42" t="s">
        <v>15</v>
      </c>
    </row>
    <row r="77" spans="1:4" s="3" customFormat="1" ht="46.5" customHeight="1" thickBot="1">
      <c r="A77" s="28" t="s">
        <v>72</v>
      </c>
      <c r="B77" s="31" t="s">
        <v>0</v>
      </c>
      <c r="C77" s="43">
        <f>3402900/1000</f>
        <v>3402.9</v>
      </c>
      <c r="D77" s="42">
        <f>3352315/1000</f>
        <v>3352.315</v>
      </c>
    </row>
    <row r="78" spans="1:4" s="3" customFormat="1" ht="45.75" customHeight="1" thickBot="1">
      <c r="A78" s="28" t="s">
        <v>72</v>
      </c>
      <c r="B78" s="31" t="s">
        <v>0</v>
      </c>
      <c r="C78" s="44">
        <f>131896000/1000</f>
        <v>131896</v>
      </c>
      <c r="D78" s="42">
        <f>33035000/1000</f>
        <v>33035</v>
      </c>
    </row>
    <row r="79" spans="1:4" s="3" customFormat="1" ht="45" customHeight="1" thickBot="1">
      <c r="A79" s="28" t="s">
        <v>72</v>
      </c>
      <c r="B79" s="31" t="s">
        <v>0</v>
      </c>
      <c r="C79" s="44">
        <f>5216400/1000</f>
        <v>5216.4</v>
      </c>
      <c r="D79" s="42">
        <f>5105295/1000</f>
        <v>5105.295</v>
      </c>
    </row>
    <row r="80" spans="1:4" s="3" customFormat="1" ht="14.25" customHeight="1" thickBot="1">
      <c r="A80" s="28" t="s">
        <v>73</v>
      </c>
      <c r="B80" s="29" t="s">
        <v>0</v>
      </c>
      <c r="C80" s="42">
        <f>518144/1000</f>
        <v>518.144</v>
      </c>
      <c r="D80" s="42">
        <f>518144/1000</f>
        <v>518.144</v>
      </c>
    </row>
    <row r="81" spans="1:4" s="3" customFormat="1" ht="15" customHeight="1" thickBot="1">
      <c r="A81" s="28" t="s">
        <v>74</v>
      </c>
      <c r="B81" s="29" t="s">
        <v>0</v>
      </c>
      <c r="C81" s="42">
        <f>518144/1000</f>
        <v>518.144</v>
      </c>
      <c r="D81" s="42">
        <f>518144/1000</f>
        <v>518.144</v>
      </c>
    </row>
    <row r="82" spans="1:4" s="3" customFormat="1" ht="23.25" customHeight="1" thickBot="1">
      <c r="A82" s="28" t="s">
        <v>75</v>
      </c>
      <c r="B82" s="31" t="s">
        <v>0</v>
      </c>
      <c r="C82" s="44">
        <f>284844/1000</f>
        <v>284.844</v>
      </c>
      <c r="D82" s="42">
        <f>284844/1000</f>
        <v>284.844</v>
      </c>
    </row>
    <row r="83" spans="1:4" s="3" customFormat="1" ht="24" customHeight="1" thickBot="1">
      <c r="A83" s="28" t="s">
        <v>76</v>
      </c>
      <c r="B83" s="31" t="s">
        <v>0</v>
      </c>
      <c r="C83" s="44">
        <f>233300/1000</f>
        <v>233.3</v>
      </c>
      <c r="D83" s="42">
        <f>233300/1000</f>
        <v>233.3</v>
      </c>
    </row>
    <row r="84" spans="1:4" s="3" customFormat="1" ht="12.75" customHeight="1" thickBot="1">
      <c r="A84" s="28" t="s">
        <v>77</v>
      </c>
      <c r="B84" s="29" t="s">
        <v>0</v>
      </c>
      <c r="C84" s="42">
        <f aca="true" t="shared" si="2" ref="C84:D87">1800/1000</f>
        <v>1.8</v>
      </c>
      <c r="D84" s="42">
        <f t="shared" si="2"/>
        <v>1.8</v>
      </c>
    </row>
    <row r="85" spans="1:4" s="3" customFormat="1" ht="16.5" customHeight="1" thickBot="1">
      <c r="A85" s="28" t="s">
        <v>78</v>
      </c>
      <c r="B85" s="29" t="s">
        <v>0</v>
      </c>
      <c r="C85" s="42">
        <f t="shared" si="2"/>
        <v>1.8</v>
      </c>
      <c r="D85" s="42">
        <f t="shared" si="2"/>
        <v>1.8</v>
      </c>
    </row>
    <row r="86" spans="1:4" s="3" customFormat="1" ht="22.5" customHeight="1" thickBot="1">
      <c r="A86" s="28" t="s">
        <v>79</v>
      </c>
      <c r="B86" s="29" t="s">
        <v>0</v>
      </c>
      <c r="C86" s="42">
        <f t="shared" si="2"/>
        <v>1.8</v>
      </c>
      <c r="D86" s="42">
        <f t="shared" si="2"/>
        <v>1.8</v>
      </c>
    </row>
    <row r="87" spans="1:4" s="3" customFormat="1" ht="23.25" customHeight="1" thickBot="1">
      <c r="A87" s="28" t="s">
        <v>80</v>
      </c>
      <c r="B87" s="31" t="s">
        <v>0</v>
      </c>
      <c r="C87" s="44">
        <f t="shared" si="2"/>
        <v>1.8</v>
      </c>
      <c r="D87" s="42">
        <f t="shared" si="2"/>
        <v>1.8</v>
      </c>
    </row>
    <row r="88" spans="1:4" s="3" customFormat="1" ht="14.25" customHeight="1" thickBot="1">
      <c r="A88" s="28" t="s">
        <v>81</v>
      </c>
      <c r="B88" s="29" t="s">
        <v>0</v>
      </c>
      <c r="C88" s="42">
        <f>2710813/1000</f>
        <v>2710.813</v>
      </c>
      <c r="D88" s="42">
        <f>2690813/1000</f>
        <v>2690.813</v>
      </c>
    </row>
    <row r="89" spans="1:4" s="3" customFormat="1" ht="22.5" customHeight="1">
      <c r="A89" s="28" t="s">
        <v>104</v>
      </c>
      <c r="B89" s="29" t="s">
        <v>0</v>
      </c>
      <c r="C89" s="45">
        <f>6100/1000</f>
        <v>6.1</v>
      </c>
      <c r="D89" s="45">
        <f>6100/1000</f>
        <v>6.1</v>
      </c>
    </row>
    <row r="90" spans="1:4" s="3" customFormat="1" ht="24.75" customHeight="1">
      <c r="A90" s="28" t="s">
        <v>82</v>
      </c>
      <c r="B90" s="31" t="s">
        <v>0</v>
      </c>
      <c r="C90" s="46">
        <f>6100/1000</f>
        <v>6.1</v>
      </c>
      <c r="D90" s="45">
        <f>6100/1000</f>
        <v>6.1</v>
      </c>
    </row>
    <row r="91" spans="1:4" s="3" customFormat="1" ht="36.75" customHeight="1" thickBot="1">
      <c r="A91" s="28" t="s">
        <v>83</v>
      </c>
      <c r="B91" s="29" t="s">
        <v>0</v>
      </c>
      <c r="C91" s="42">
        <f>39613/1000</f>
        <v>39.613</v>
      </c>
      <c r="D91" s="42">
        <f>39613/1000</f>
        <v>39.613</v>
      </c>
    </row>
    <row r="92" spans="1:4" s="3" customFormat="1" ht="35.25" customHeight="1" thickBot="1">
      <c r="A92" s="28" t="s">
        <v>84</v>
      </c>
      <c r="B92" s="31" t="s">
        <v>0</v>
      </c>
      <c r="C92" s="44">
        <f>39613/1000</f>
        <v>39.613</v>
      </c>
      <c r="D92" s="42">
        <f>39613/1000</f>
        <v>39.613</v>
      </c>
    </row>
    <row r="93" spans="1:4" s="3" customFormat="1" ht="15" customHeight="1" thickBot="1">
      <c r="A93" s="28" t="s">
        <v>85</v>
      </c>
      <c r="B93" s="29" t="s">
        <v>0</v>
      </c>
      <c r="C93" s="42">
        <f>2665100/1000</f>
        <v>2665.1</v>
      </c>
      <c r="D93" s="42">
        <f>2645100/1000</f>
        <v>2645.1</v>
      </c>
    </row>
    <row r="94" spans="1:4" s="3" customFormat="1" ht="16.5" customHeight="1" thickBot="1">
      <c r="A94" s="28" t="s">
        <v>86</v>
      </c>
      <c r="B94" s="29" t="s">
        <v>0</v>
      </c>
      <c r="C94" s="42">
        <f>2665100/1000</f>
        <v>2665.1</v>
      </c>
      <c r="D94" s="42">
        <f>2645100/1000</f>
        <v>2645.1</v>
      </c>
    </row>
    <row r="95" spans="1:4" s="3" customFormat="1" ht="26.25" customHeight="1" thickBot="1">
      <c r="A95" s="28" t="s">
        <v>87</v>
      </c>
      <c r="B95" s="31" t="s">
        <v>0</v>
      </c>
      <c r="C95" s="44">
        <f>16000/1000</f>
        <v>16</v>
      </c>
      <c r="D95" s="42">
        <f>16000/1000</f>
        <v>16</v>
      </c>
    </row>
    <row r="96" spans="1:4" s="3" customFormat="1" ht="24" customHeight="1" thickBot="1">
      <c r="A96" s="28" t="s">
        <v>88</v>
      </c>
      <c r="B96" s="31" t="s">
        <v>0</v>
      </c>
      <c r="C96" s="44">
        <f>19000/1000</f>
        <v>19</v>
      </c>
      <c r="D96" s="42">
        <f>19000/1000</f>
        <v>19</v>
      </c>
    </row>
    <row r="97" spans="1:4" s="3" customFormat="1" ht="24.75" customHeight="1" thickBot="1">
      <c r="A97" s="28" t="s">
        <v>89</v>
      </c>
      <c r="B97" s="31" t="s">
        <v>0</v>
      </c>
      <c r="C97" s="44">
        <f>579600/1000</f>
        <v>579.6</v>
      </c>
      <c r="D97" s="42">
        <f>579600/1000</f>
        <v>579.6</v>
      </c>
    </row>
    <row r="98" spans="1:4" s="3" customFormat="1" ht="24.75" customHeight="1" thickBot="1">
      <c r="A98" s="28" t="s">
        <v>90</v>
      </c>
      <c r="B98" s="31" t="s">
        <v>0</v>
      </c>
      <c r="C98" s="44">
        <f>2050500/1000</f>
        <v>2050.5</v>
      </c>
      <c r="D98" s="42">
        <f>2030500/1000</f>
        <v>2030.5</v>
      </c>
    </row>
    <row r="99" spans="1:4" s="3" customFormat="1" ht="13.5" customHeight="1" thickBot="1">
      <c r="A99" s="28" t="s">
        <v>91</v>
      </c>
      <c r="B99" s="29" t="s">
        <v>0</v>
      </c>
      <c r="C99" s="42">
        <f aca="true" t="shared" si="3" ref="C99:D101">77700/1000</f>
        <v>77.7</v>
      </c>
      <c r="D99" s="42">
        <f t="shared" si="3"/>
        <v>77.7</v>
      </c>
    </row>
    <row r="100" spans="1:4" s="3" customFormat="1" ht="12" customHeight="1" thickBot="1">
      <c r="A100" s="28" t="s">
        <v>92</v>
      </c>
      <c r="B100" s="29" t="s">
        <v>0</v>
      </c>
      <c r="C100" s="42">
        <f t="shared" si="3"/>
        <v>77.7</v>
      </c>
      <c r="D100" s="42">
        <f t="shared" si="3"/>
        <v>77.7</v>
      </c>
    </row>
    <row r="101" spans="1:4" s="3" customFormat="1" ht="36.75" customHeight="1" thickBot="1">
      <c r="A101" s="28" t="s">
        <v>93</v>
      </c>
      <c r="B101" s="31" t="s">
        <v>0</v>
      </c>
      <c r="C101" s="43">
        <f t="shared" si="3"/>
        <v>77.7</v>
      </c>
      <c r="D101" s="42">
        <f t="shared" si="3"/>
        <v>77.7</v>
      </c>
    </row>
    <row r="102" spans="1:4" s="3" customFormat="1" ht="11.25">
      <c r="A102" s="34"/>
      <c r="B102" s="35"/>
      <c r="C102" s="47"/>
      <c r="D102" s="47"/>
    </row>
    <row r="103" spans="3:4" s="3" customFormat="1" ht="11.25">
      <c r="C103" s="41"/>
      <c r="D103" s="41"/>
    </row>
    <row r="104" spans="3:4" s="3" customFormat="1" ht="11.25">
      <c r="C104" s="41"/>
      <c r="D104" s="41"/>
    </row>
    <row r="105" spans="3:4" s="3" customFormat="1" ht="11.25">
      <c r="C105" s="41"/>
      <c r="D105" s="41"/>
    </row>
    <row r="106" spans="3:4" s="3" customFormat="1" ht="11.25">
      <c r="C106" s="41"/>
      <c r="D106" s="41"/>
    </row>
    <row r="107" spans="3:4" s="3" customFormat="1" ht="11.25">
      <c r="C107" s="41"/>
      <c r="D107" s="41"/>
    </row>
    <row r="108" spans="3:4" s="3" customFormat="1" ht="11.25">
      <c r="C108" s="41"/>
      <c r="D108" s="41"/>
    </row>
    <row r="109" spans="3:4" s="3" customFormat="1" ht="11.25">
      <c r="C109" s="41"/>
      <c r="D109" s="41"/>
    </row>
    <row r="110" spans="3:4" s="3" customFormat="1" ht="11.25">
      <c r="C110" s="41"/>
      <c r="D110" s="41"/>
    </row>
    <row r="111" spans="3:4" s="3" customFormat="1" ht="11.25">
      <c r="C111" s="41"/>
      <c r="D111" s="41"/>
    </row>
    <row r="112" spans="3:4" s="3" customFormat="1" ht="11.25">
      <c r="C112" s="41"/>
      <c r="D112" s="41"/>
    </row>
    <row r="113" spans="3:4" s="3" customFormat="1" ht="11.25">
      <c r="C113" s="41"/>
      <c r="D113" s="41"/>
    </row>
    <row r="114" spans="3:4" s="3" customFormat="1" ht="11.25">
      <c r="C114" s="41"/>
      <c r="D114" s="41"/>
    </row>
    <row r="115" spans="3:4" s="3" customFormat="1" ht="11.25">
      <c r="C115" s="41"/>
      <c r="D115" s="41"/>
    </row>
    <row r="116" spans="3:4" s="3" customFormat="1" ht="11.25">
      <c r="C116" s="41"/>
      <c r="D116" s="41"/>
    </row>
    <row r="117" spans="3:4" s="3" customFormat="1" ht="11.25">
      <c r="C117" s="41"/>
      <c r="D117" s="41"/>
    </row>
    <row r="118" spans="3:4" s="3" customFormat="1" ht="11.25">
      <c r="C118" s="41"/>
      <c r="D118" s="41"/>
    </row>
    <row r="119" spans="3:4" s="3" customFormat="1" ht="11.25">
      <c r="C119" s="41"/>
      <c r="D119" s="41"/>
    </row>
    <row r="120" spans="3:4" s="3" customFormat="1" ht="11.25">
      <c r="C120" s="41"/>
      <c r="D120" s="41"/>
    </row>
    <row r="121" spans="3:4" s="3" customFormat="1" ht="11.25">
      <c r="C121" s="41"/>
      <c r="D121" s="41"/>
    </row>
    <row r="122" spans="3:4" s="3" customFormat="1" ht="11.25">
      <c r="C122" s="41"/>
      <c r="D122" s="41"/>
    </row>
    <row r="123" spans="3:4" s="3" customFormat="1" ht="11.25">
      <c r="C123" s="41"/>
      <c r="D123" s="41"/>
    </row>
    <row r="124" spans="3:4" s="3" customFormat="1" ht="11.25">
      <c r="C124" s="41"/>
      <c r="D124" s="41"/>
    </row>
    <row r="125" spans="3:4" s="3" customFormat="1" ht="11.25">
      <c r="C125" s="41"/>
      <c r="D125" s="41"/>
    </row>
    <row r="126" spans="3:4" s="3" customFormat="1" ht="11.25">
      <c r="C126" s="41"/>
      <c r="D126" s="41"/>
    </row>
    <row r="127" spans="3:4" s="3" customFormat="1" ht="11.25">
      <c r="C127" s="41"/>
      <c r="D127" s="41"/>
    </row>
    <row r="128" spans="3:4" s="3" customFormat="1" ht="11.25">
      <c r="C128" s="41"/>
      <c r="D128" s="41"/>
    </row>
    <row r="129" spans="3:4" s="3" customFormat="1" ht="11.25">
      <c r="C129" s="41"/>
      <c r="D129" s="41"/>
    </row>
    <row r="130" spans="3:4" s="3" customFormat="1" ht="11.25">
      <c r="C130" s="41"/>
      <c r="D130" s="41"/>
    </row>
    <row r="131" spans="3:4" s="3" customFormat="1" ht="11.25">
      <c r="C131" s="41"/>
      <c r="D131" s="41"/>
    </row>
    <row r="132" spans="3:4" s="3" customFormat="1" ht="11.25">
      <c r="C132" s="41"/>
      <c r="D132" s="41"/>
    </row>
    <row r="133" spans="3:4" s="3" customFormat="1" ht="11.25">
      <c r="C133" s="41"/>
      <c r="D133" s="41"/>
    </row>
    <row r="134" spans="3:4" s="3" customFormat="1" ht="11.25">
      <c r="C134" s="41"/>
      <c r="D134" s="41"/>
    </row>
    <row r="135" spans="3:4" s="3" customFormat="1" ht="11.25">
      <c r="C135" s="41"/>
      <c r="D135" s="41"/>
    </row>
    <row r="136" spans="3:4" s="3" customFormat="1" ht="11.25">
      <c r="C136" s="41"/>
      <c r="D136" s="41"/>
    </row>
    <row r="137" spans="3:4" s="3" customFormat="1" ht="11.25">
      <c r="C137" s="41"/>
      <c r="D137" s="41"/>
    </row>
    <row r="138" spans="3:4" s="3" customFormat="1" ht="11.25">
      <c r="C138" s="41"/>
      <c r="D138" s="41"/>
    </row>
    <row r="139" spans="3:4" s="3" customFormat="1" ht="11.25">
      <c r="C139" s="41"/>
      <c r="D139" s="41"/>
    </row>
    <row r="140" spans="3:4" s="3" customFormat="1" ht="11.25">
      <c r="C140" s="41"/>
      <c r="D140" s="41"/>
    </row>
    <row r="141" spans="3:4" s="3" customFormat="1" ht="11.25">
      <c r="C141" s="41"/>
      <c r="D141" s="41"/>
    </row>
    <row r="142" spans="3:4" s="3" customFormat="1" ht="11.25">
      <c r="C142" s="41"/>
      <c r="D142" s="41"/>
    </row>
    <row r="143" spans="3:4" s="3" customFormat="1" ht="11.25">
      <c r="C143" s="41"/>
      <c r="D143" s="41"/>
    </row>
    <row r="144" spans="3:4" s="3" customFormat="1" ht="11.25">
      <c r="C144" s="41"/>
      <c r="D144" s="41"/>
    </row>
    <row r="145" spans="3:4" s="3" customFormat="1" ht="11.25">
      <c r="C145" s="41"/>
      <c r="D145" s="41"/>
    </row>
    <row r="146" spans="3:4" s="3" customFormat="1" ht="11.25">
      <c r="C146" s="41"/>
      <c r="D146" s="41"/>
    </row>
    <row r="147" spans="3:4" s="3" customFormat="1" ht="11.25">
      <c r="C147" s="41"/>
      <c r="D147" s="41"/>
    </row>
    <row r="148" spans="3:4" s="3" customFormat="1" ht="11.25">
      <c r="C148" s="41"/>
      <c r="D148" s="41"/>
    </row>
    <row r="149" spans="3:4" s="3" customFormat="1" ht="11.25">
      <c r="C149" s="41"/>
      <c r="D149" s="41"/>
    </row>
    <row r="150" spans="3:4" s="3" customFormat="1" ht="11.25">
      <c r="C150" s="41"/>
      <c r="D150" s="41"/>
    </row>
    <row r="151" spans="3:4" s="3" customFormat="1" ht="11.25">
      <c r="C151" s="41"/>
      <c r="D151" s="41"/>
    </row>
    <row r="152" spans="3:4" s="3" customFormat="1" ht="11.25">
      <c r="C152" s="41"/>
      <c r="D152" s="41"/>
    </row>
    <row r="153" spans="3:4" s="3" customFormat="1" ht="11.25">
      <c r="C153" s="41"/>
      <c r="D153" s="41"/>
    </row>
    <row r="154" spans="3:4" s="2" customFormat="1" ht="12">
      <c r="C154" s="48"/>
      <c r="D154" s="48"/>
    </row>
    <row r="155" spans="3:4" s="2" customFormat="1" ht="12">
      <c r="C155" s="48"/>
      <c r="D155" s="48"/>
    </row>
    <row r="156" spans="3:4" s="2" customFormat="1" ht="12">
      <c r="C156" s="48"/>
      <c r="D156" s="48"/>
    </row>
    <row r="157" spans="3:4" s="2" customFormat="1" ht="12">
      <c r="C157" s="48"/>
      <c r="D157" s="48"/>
    </row>
    <row r="158" spans="3:4" s="2" customFormat="1" ht="12">
      <c r="C158" s="48"/>
      <c r="D158" s="48"/>
    </row>
    <row r="159" spans="3:4" s="2" customFormat="1" ht="12">
      <c r="C159" s="48"/>
      <c r="D159" s="48"/>
    </row>
    <row r="160" spans="3:4" s="2" customFormat="1" ht="12">
      <c r="C160" s="48"/>
      <c r="D160" s="48"/>
    </row>
    <row r="161" spans="3:4" s="2" customFormat="1" ht="12">
      <c r="C161" s="48"/>
      <c r="D161" s="48"/>
    </row>
    <row r="162" spans="3:4" s="2" customFormat="1" ht="12">
      <c r="C162" s="48"/>
      <c r="D162" s="48"/>
    </row>
    <row r="163" spans="3:4" s="2" customFormat="1" ht="12">
      <c r="C163" s="48"/>
      <c r="D163" s="48"/>
    </row>
    <row r="164" spans="3:4" s="2" customFormat="1" ht="12">
      <c r="C164" s="48"/>
      <c r="D164" s="48"/>
    </row>
    <row r="165" spans="3:4" s="2" customFormat="1" ht="12">
      <c r="C165" s="48"/>
      <c r="D165" s="48"/>
    </row>
    <row r="166" spans="3:4" s="2" customFormat="1" ht="12">
      <c r="C166" s="48"/>
      <c r="D166" s="48"/>
    </row>
    <row r="167" spans="3:4" s="2" customFormat="1" ht="12">
      <c r="C167" s="48"/>
      <c r="D167" s="48"/>
    </row>
    <row r="168" spans="3:4" s="2" customFormat="1" ht="12">
      <c r="C168" s="48"/>
      <c r="D168" s="48"/>
    </row>
    <row r="169" spans="3:4" s="2" customFormat="1" ht="12">
      <c r="C169" s="48"/>
      <c r="D169" s="48"/>
    </row>
    <row r="170" spans="3:4" s="2" customFormat="1" ht="12">
      <c r="C170" s="48"/>
      <c r="D170" s="48"/>
    </row>
    <row r="171" spans="3:4" s="2" customFormat="1" ht="12">
      <c r="C171" s="48"/>
      <c r="D171" s="48"/>
    </row>
    <row r="172" spans="3:4" s="2" customFormat="1" ht="12">
      <c r="C172" s="48"/>
      <c r="D172" s="48"/>
    </row>
    <row r="173" spans="3:4" s="2" customFormat="1" ht="12">
      <c r="C173" s="48"/>
      <c r="D173" s="48"/>
    </row>
    <row r="174" spans="3:4" s="2" customFormat="1" ht="12">
      <c r="C174" s="48"/>
      <c r="D174" s="48"/>
    </row>
    <row r="175" spans="3:4" s="2" customFormat="1" ht="12">
      <c r="C175" s="48"/>
      <c r="D175" s="48"/>
    </row>
    <row r="176" spans="3:4" s="2" customFormat="1" ht="12">
      <c r="C176" s="48"/>
      <c r="D176" s="48"/>
    </row>
    <row r="177" spans="3:4" s="2" customFormat="1" ht="12">
      <c r="C177" s="48"/>
      <c r="D177" s="48"/>
    </row>
    <row r="178" spans="3:4" s="2" customFormat="1" ht="12">
      <c r="C178" s="48"/>
      <c r="D178" s="48"/>
    </row>
    <row r="179" spans="3:4" s="2" customFormat="1" ht="12">
      <c r="C179" s="48"/>
      <c r="D179" s="48"/>
    </row>
    <row r="180" spans="3:4" s="2" customFormat="1" ht="12">
      <c r="C180" s="48"/>
      <c r="D180" s="48"/>
    </row>
    <row r="181" spans="3:4" s="2" customFormat="1" ht="12">
      <c r="C181" s="48"/>
      <c r="D181" s="48"/>
    </row>
    <row r="182" spans="3:4" s="2" customFormat="1" ht="12">
      <c r="C182" s="48"/>
      <c r="D182" s="48"/>
    </row>
    <row r="183" spans="3:4" s="2" customFormat="1" ht="12">
      <c r="C183" s="48"/>
      <c r="D183" s="48"/>
    </row>
    <row r="184" spans="3:4" s="2" customFormat="1" ht="12">
      <c r="C184" s="48"/>
      <c r="D184" s="48"/>
    </row>
    <row r="185" spans="3:4" s="2" customFormat="1" ht="12">
      <c r="C185" s="48"/>
      <c r="D185" s="48"/>
    </row>
    <row r="186" spans="3:4" s="2" customFormat="1" ht="12">
      <c r="C186" s="48"/>
      <c r="D186" s="48"/>
    </row>
    <row r="187" spans="3:4" s="2" customFormat="1" ht="12">
      <c r="C187" s="48"/>
      <c r="D187" s="48"/>
    </row>
    <row r="188" spans="3:4" s="2" customFormat="1" ht="12">
      <c r="C188" s="48"/>
      <c r="D188" s="48"/>
    </row>
    <row r="189" spans="3:4" s="2" customFormat="1" ht="12">
      <c r="C189" s="48"/>
      <c r="D189" s="48"/>
    </row>
    <row r="190" spans="3:4" s="2" customFormat="1" ht="12">
      <c r="C190" s="48"/>
      <c r="D190" s="48"/>
    </row>
    <row r="191" spans="3:4" s="2" customFormat="1" ht="12">
      <c r="C191" s="48"/>
      <c r="D191" s="48"/>
    </row>
    <row r="192" spans="3:4" s="2" customFormat="1" ht="12">
      <c r="C192" s="48"/>
      <c r="D192" s="48"/>
    </row>
    <row r="193" spans="3:4" s="2" customFormat="1" ht="12">
      <c r="C193" s="48"/>
      <c r="D193" s="48"/>
    </row>
    <row r="194" spans="3:4" s="2" customFormat="1" ht="12">
      <c r="C194" s="48"/>
      <c r="D194" s="48"/>
    </row>
    <row r="195" spans="3:4" s="2" customFormat="1" ht="12">
      <c r="C195" s="48"/>
      <c r="D195" s="48"/>
    </row>
    <row r="196" spans="3:4" s="2" customFormat="1" ht="12">
      <c r="C196" s="48"/>
      <c r="D196" s="48"/>
    </row>
    <row r="197" spans="3:4" s="2" customFormat="1" ht="12">
      <c r="C197" s="48"/>
      <c r="D197" s="48"/>
    </row>
    <row r="198" spans="3:4" s="2" customFormat="1" ht="12">
      <c r="C198" s="48"/>
      <c r="D198" s="48"/>
    </row>
    <row r="199" spans="3:4" s="2" customFormat="1" ht="12">
      <c r="C199" s="48"/>
      <c r="D199" s="48"/>
    </row>
    <row r="200" spans="3:4" s="2" customFormat="1" ht="12">
      <c r="C200" s="48"/>
      <c r="D200" s="48"/>
    </row>
    <row r="201" spans="3:4" s="2" customFormat="1" ht="12">
      <c r="C201" s="48"/>
      <c r="D201" s="48"/>
    </row>
    <row r="202" spans="3:4" s="2" customFormat="1" ht="12">
      <c r="C202" s="48"/>
      <c r="D202" s="48"/>
    </row>
    <row r="203" spans="3:4" s="2" customFormat="1" ht="12">
      <c r="C203" s="48"/>
      <c r="D203" s="48"/>
    </row>
    <row r="204" spans="3:4" s="2" customFormat="1" ht="12">
      <c r="C204" s="48"/>
      <c r="D204" s="48"/>
    </row>
    <row r="205" spans="3:4" s="2" customFormat="1" ht="12">
      <c r="C205" s="48"/>
      <c r="D205" s="48"/>
    </row>
    <row r="206" spans="3:4" s="2" customFormat="1" ht="12">
      <c r="C206" s="48"/>
      <c r="D206" s="48"/>
    </row>
    <row r="207" spans="3:4" s="2" customFormat="1" ht="12">
      <c r="C207" s="48"/>
      <c r="D207" s="48"/>
    </row>
    <row r="208" spans="3:4" s="2" customFormat="1" ht="12">
      <c r="C208" s="48"/>
      <c r="D208" s="48"/>
    </row>
    <row r="209" spans="3:4" s="2" customFormat="1" ht="12">
      <c r="C209" s="48"/>
      <c r="D209" s="48"/>
    </row>
    <row r="210" spans="3:4" s="2" customFormat="1" ht="12">
      <c r="C210" s="48"/>
      <c r="D210" s="48"/>
    </row>
    <row r="211" spans="3:4" s="2" customFormat="1" ht="12">
      <c r="C211" s="48"/>
      <c r="D211" s="48"/>
    </row>
    <row r="212" spans="3:4" s="2" customFormat="1" ht="12">
      <c r="C212" s="48"/>
      <c r="D212" s="48"/>
    </row>
    <row r="213" spans="3:4" s="2" customFormat="1" ht="12">
      <c r="C213" s="48"/>
      <c r="D213" s="48"/>
    </row>
    <row r="214" spans="3:4" s="2" customFormat="1" ht="12">
      <c r="C214" s="48"/>
      <c r="D214" s="48"/>
    </row>
    <row r="215" spans="3:4" s="2" customFormat="1" ht="12">
      <c r="C215" s="48"/>
      <c r="D215" s="48"/>
    </row>
    <row r="216" spans="3:4" s="2" customFormat="1" ht="12">
      <c r="C216" s="48"/>
      <c r="D216" s="48"/>
    </row>
    <row r="217" spans="3:4" s="2" customFormat="1" ht="12">
      <c r="C217" s="48"/>
      <c r="D217" s="48"/>
    </row>
    <row r="218" spans="3:4" s="2" customFormat="1" ht="12">
      <c r="C218" s="48"/>
      <c r="D218" s="48"/>
    </row>
    <row r="219" spans="3:4" s="2" customFormat="1" ht="12">
      <c r="C219" s="48"/>
      <c r="D219" s="48"/>
    </row>
    <row r="220" spans="3:4" s="2" customFormat="1" ht="12">
      <c r="C220" s="48"/>
      <c r="D220" s="48"/>
    </row>
    <row r="221" spans="3:4" s="2" customFormat="1" ht="12">
      <c r="C221" s="48"/>
      <c r="D221" s="48"/>
    </row>
    <row r="222" spans="3:4" s="2" customFormat="1" ht="12">
      <c r="C222" s="48"/>
      <c r="D222" s="48"/>
    </row>
    <row r="223" spans="3:4" s="2" customFormat="1" ht="12">
      <c r="C223" s="48"/>
      <c r="D223" s="48"/>
    </row>
    <row r="224" spans="3:4" s="2" customFormat="1" ht="12">
      <c r="C224" s="48"/>
      <c r="D224" s="48"/>
    </row>
    <row r="225" spans="3:4" s="2" customFormat="1" ht="12">
      <c r="C225" s="48"/>
      <c r="D225" s="48"/>
    </row>
    <row r="226" spans="3:4" s="2" customFormat="1" ht="12">
      <c r="C226" s="48"/>
      <c r="D226" s="48"/>
    </row>
    <row r="227" spans="3:4" s="2" customFormat="1" ht="12">
      <c r="C227" s="48"/>
      <c r="D227" s="48"/>
    </row>
    <row r="228" spans="3:4" s="2" customFormat="1" ht="12">
      <c r="C228" s="48"/>
      <c r="D228" s="48"/>
    </row>
    <row r="229" spans="3:4" s="2" customFormat="1" ht="12">
      <c r="C229" s="48"/>
      <c r="D229" s="48"/>
    </row>
    <row r="230" spans="3:4" s="2" customFormat="1" ht="12">
      <c r="C230" s="48"/>
      <c r="D230" s="48"/>
    </row>
    <row r="231" spans="3:4" s="2" customFormat="1" ht="12">
      <c r="C231" s="48"/>
      <c r="D231" s="48"/>
    </row>
    <row r="232" spans="3:4" s="2" customFormat="1" ht="12">
      <c r="C232" s="48"/>
      <c r="D232" s="48"/>
    </row>
    <row r="233" spans="3:4" s="2" customFormat="1" ht="12">
      <c r="C233" s="48"/>
      <c r="D233" s="48"/>
    </row>
    <row r="234" spans="3:4" s="2" customFormat="1" ht="12">
      <c r="C234" s="48"/>
      <c r="D234" s="48"/>
    </row>
    <row r="235" spans="3:4" s="2" customFormat="1" ht="12">
      <c r="C235" s="48"/>
      <c r="D235" s="48"/>
    </row>
    <row r="236" spans="3:4" s="2" customFormat="1" ht="12">
      <c r="C236" s="48"/>
      <c r="D236" s="48"/>
    </row>
    <row r="237" spans="3:4" s="2" customFormat="1" ht="12">
      <c r="C237" s="48"/>
      <c r="D237" s="48"/>
    </row>
    <row r="238" spans="3:4" s="2" customFormat="1" ht="12">
      <c r="C238" s="48"/>
      <c r="D238" s="48"/>
    </row>
    <row r="239" spans="3:4" s="2" customFormat="1" ht="12">
      <c r="C239" s="48"/>
      <c r="D239" s="48"/>
    </row>
    <row r="240" spans="3:4" s="2" customFormat="1" ht="12">
      <c r="C240" s="48"/>
      <c r="D240" s="48"/>
    </row>
    <row r="241" spans="3:4" s="2" customFormat="1" ht="12">
      <c r="C241" s="48"/>
      <c r="D241" s="48"/>
    </row>
    <row r="242" spans="3:4" s="2" customFormat="1" ht="12">
      <c r="C242" s="48"/>
      <c r="D242" s="48"/>
    </row>
    <row r="243" spans="3:4" s="2" customFormat="1" ht="12">
      <c r="C243" s="48"/>
      <c r="D243" s="48"/>
    </row>
    <row r="244" spans="3:4" s="2" customFormat="1" ht="12">
      <c r="C244" s="48"/>
      <c r="D244" s="48"/>
    </row>
    <row r="245" spans="3:4" s="2" customFormat="1" ht="12">
      <c r="C245" s="48"/>
      <c r="D245" s="48"/>
    </row>
    <row r="246" spans="3:4" s="2" customFormat="1" ht="12">
      <c r="C246" s="48"/>
      <c r="D246" s="48"/>
    </row>
    <row r="247" spans="3:4" s="2" customFormat="1" ht="12">
      <c r="C247" s="48"/>
      <c r="D247" s="48"/>
    </row>
    <row r="248" spans="3:4" s="2" customFormat="1" ht="12">
      <c r="C248" s="48"/>
      <c r="D248" s="48"/>
    </row>
    <row r="249" spans="3:4" s="2" customFormat="1" ht="12">
      <c r="C249" s="48"/>
      <c r="D249" s="48"/>
    </row>
    <row r="250" spans="3:4" s="2" customFormat="1" ht="12">
      <c r="C250" s="48"/>
      <c r="D250" s="48"/>
    </row>
    <row r="251" spans="3:4" s="2" customFormat="1" ht="12">
      <c r="C251" s="48"/>
      <c r="D251" s="48"/>
    </row>
    <row r="252" spans="3:4" s="2" customFormat="1" ht="12">
      <c r="C252" s="48"/>
      <c r="D252" s="48"/>
    </row>
    <row r="253" spans="3:4" s="2" customFormat="1" ht="12">
      <c r="C253" s="48"/>
      <c r="D253" s="48"/>
    </row>
    <row r="254" spans="3:4" s="2" customFormat="1" ht="12">
      <c r="C254" s="48"/>
      <c r="D254" s="48"/>
    </row>
    <row r="255" spans="3:4" s="2" customFormat="1" ht="12">
      <c r="C255" s="48"/>
      <c r="D255" s="48"/>
    </row>
    <row r="256" spans="3:4" s="2" customFormat="1" ht="12">
      <c r="C256" s="48"/>
      <c r="D256" s="48"/>
    </row>
    <row r="257" spans="3:4" s="2" customFormat="1" ht="12">
      <c r="C257" s="48"/>
      <c r="D257" s="48"/>
    </row>
    <row r="258" spans="3:4" s="2" customFormat="1" ht="12">
      <c r="C258" s="48"/>
      <c r="D258" s="48"/>
    </row>
    <row r="259" spans="3:4" s="2" customFormat="1" ht="12">
      <c r="C259" s="48"/>
      <c r="D259" s="48"/>
    </row>
    <row r="260" spans="3:4" s="2" customFormat="1" ht="12">
      <c r="C260" s="48"/>
      <c r="D260" s="48"/>
    </row>
    <row r="261" spans="3:4" s="2" customFormat="1" ht="12">
      <c r="C261" s="48"/>
      <c r="D261" s="48"/>
    </row>
    <row r="262" spans="3:4" s="2" customFormat="1" ht="12">
      <c r="C262" s="48"/>
      <c r="D262" s="48"/>
    </row>
    <row r="263" spans="3:4" s="2" customFormat="1" ht="12">
      <c r="C263" s="48"/>
      <c r="D263" s="48"/>
    </row>
    <row r="264" spans="3:4" s="2" customFormat="1" ht="12">
      <c r="C264" s="48"/>
      <c r="D264" s="48"/>
    </row>
    <row r="265" spans="3:4" s="2" customFormat="1" ht="12">
      <c r="C265" s="48"/>
      <c r="D265" s="48"/>
    </row>
    <row r="266" spans="3:4" s="2" customFormat="1" ht="12">
      <c r="C266" s="48"/>
      <c r="D266" s="48"/>
    </row>
    <row r="267" spans="3:4" s="2" customFormat="1" ht="12">
      <c r="C267" s="48"/>
      <c r="D267" s="48"/>
    </row>
    <row r="268" spans="3:4" s="2" customFormat="1" ht="12">
      <c r="C268" s="48"/>
      <c r="D268" s="48"/>
    </row>
    <row r="269" spans="3:4" s="2" customFormat="1" ht="12">
      <c r="C269" s="48"/>
      <c r="D269" s="48"/>
    </row>
    <row r="270" spans="3:4" s="2" customFormat="1" ht="12">
      <c r="C270" s="48"/>
      <c r="D270" s="48"/>
    </row>
    <row r="271" spans="3:4" s="2" customFormat="1" ht="12">
      <c r="C271" s="48"/>
      <c r="D271" s="48"/>
    </row>
    <row r="272" spans="3:4" s="2" customFormat="1" ht="12">
      <c r="C272" s="48"/>
      <c r="D272" s="48"/>
    </row>
    <row r="273" spans="3:4" s="2" customFormat="1" ht="12">
      <c r="C273" s="48"/>
      <c r="D273" s="48"/>
    </row>
    <row r="274" spans="3:4" s="2" customFormat="1" ht="12">
      <c r="C274" s="48"/>
      <c r="D274" s="48"/>
    </row>
    <row r="275" spans="3:4" s="2" customFormat="1" ht="12">
      <c r="C275" s="48"/>
      <c r="D275" s="48"/>
    </row>
    <row r="276" spans="3:4" s="2" customFormat="1" ht="12">
      <c r="C276" s="48"/>
      <c r="D276" s="48"/>
    </row>
    <row r="277" spans="3:4" s="2" customFormat="1" ht="12">
      <c r="C277" s="48"/>
      <c r="D277" s="48"/>
    </row>
    <row r="278" spans="3:4" s="2" customFormat="1" ht="12">
      <c r="C278" s="48"/>
      <c r="D278" s="48"/>
    </row>
    <row r="279" spans="3:4" s="2" customFormat="1" ht="12">
      <c r="C279" s="48"/>
      <c r="D279" s="48"/>
    </row>
    <row r="280" spans="3:4" s="2" customFormat="1" ht="12">
      <c r="C280" s="48"/>
      <c r="D280" s="48"/>
    </row>
    <row r="281" spans="3:4" s="2" customFormat="1" ht="12">
      <c r="C281" s="48"/>
      <c r="D281" s="48"/>
    </row>
    <row r="282" spans="3:4" s="2" customFormat="1" ht="12">
      <c r="C282" s="48"/>
      <c r="D282" s="48"/>
    </row>
    <row r="283" spans="3:4" s="2" customFormat="1" ht="12">
      <c r="C283" s="48"/>
      <c r="D283" s="48"/>
    </row>
    <row r="284" spans="3:4" s="2" customFormat="1" ht="12">
      <c r="C284" s="48"/>
      <c r="D284" s="48"/>
    </row>
    <row r="285" spans="3:4" s="2" customFormat="1" ht="12">
      <c r="C285" s="48"/>
      <c r="D285" s="48"/>
    </row>
    <row r="286" spans="3:4" s="2" customFormat="1" ht="12">
      <c r="C286" s="48"/>
      <c r="D286" s="48"/>
    </row>
    <row r="287" spans="3:4" s="2" customFormat="1" ht="12">
      <c r="C287" s="48"/>
      <c r="D287" s="48"/>
    </row>
    <row r="288" spans="3:4" s="2" customFormat="1" ht="12">
      <c r="C288" s="48"/>
      <c r="D288" s="48"/>
    </row>
    <row r="289" spans="3:4" s="2" customFormat="1" ht="12">
      <c r="C289" s="48"/>
      <c r="D289" s="48"/>
    </row>
    <row r="290" spans="3:4" s="2" customFormat="1" ht="12">
      <c r="C290" s="48"/>
      <c r="D290" s="48"/>
    </row>
    <row r="291" spans="3:4" s="2" customFormat="1" ht="12">
      <c r="C291" s="48"/>
      <c r="D291" s="48"/>
    </row>
    <row r="292" spans="3:4" s="2" customFormat="1" ht="12">
      <c r="C292" s="48"/>
      <c r="D292" s="48"/>
    </row>
    <row r="293" spans="3:4" s="2" customFormat="1" ht="12">
      <c r="C293" s="48"/>
      <c r="D293" s="48"/>
    </row>
    <row r="294" spans="3:4" s="2" customFormat="1" ht="12">
      <c r="C294" s="48"/>
      <c r="D294" s="48"/>
    </row>
    <row r="295" spans="3:4" s="2" customFormat="1" ht="12">
      <c r="C295" s="48"/>
      <c r="D295" s="48"/>
    </row>
    <row r="296" spans="3:4" s="2" customFormat="1" ht="12">
      <c r="C296" s="48"/>
      <c r="D296" s="48"/>
    </row>
    <row r="297" spans="3:4" s="2" customFormat="1" ht="12">
      <c r="C297" s="48"/>
      <c r="D297" s="48"/>
    </row>
    <row r="298" spans="3:4" s="2" customFormat="1" ht="12">
      <c r="C298" s="48"/>
      <c r="D298" s="48"/>
    </row>
    <row r="299" spans="3:4" s="2" customFormat="1" ht="12">
      <c r="C299" s="48"/>
      <c r="D299" s="48"/>
    </row>
    <row r="300" spans="3:4" s="2" customFormat="1" ht="12">
      <c r="C300" s="48"/>
      <c r="D300" s="48"/>
    </row>
    <row r="301" spans="3:4" s="2" customFormat="1" ht="12">
      <c r="C301" s="48"/>
      <c r="D301" s="48"/>
    </row>
    <row r="302" spans="3:4" s="2" customFormat="1" ht="12">
      <c r="C302" s="48"/>
      <c r="D302" s="48"/>
    </row>
    <row r="303" spans="3:4" s="2" customFormat="1" ht="12">
      <c r="C303" s="48"/>
      <c r="D303" s="48"/>
    </row>
    <row r="304" spans="3:4" s="2" customFormat="1" ht="12">
      <c r="C304" s="48"/>
      <c r="D304" s="48"/>
    </row>
    <row r="305" spans="3:4" s="2" customFormat="1" ht="12">
      <c r="C305" s="48"/>
      <c r="D305" s="48"/>
    </row>
    <row r="306" spans="3:4" s="2" customFormat="1" ht="12">
      <c r="C306" s="48"/>
      <c r="D306" s="48"/>
    </row>
    <row r="307" spans="3:4" s="2" customFormat="1" ht="12">
      <c r="C307" s="48"/>
      <c r="D307" s="48"/>
    </row>
    <row r="308" spans="3:4" s="2" customFormat="1" ht="12">
      <c r="C308" s="48"/>
      <c r="D308" s="48"/>
    </row>
    <row r="309" spans="3:4" s="2" customFormat="1" ht="12">
      <c r="C309" s="48"/>
      <c r="D309" s="48"/>
    </row>
    <row r="310" spans="3:4" s="2" customFormat="1" ht="12">
      <c r="C310" s="48"/>
      <c r="D310" s="48"/>
    </row>
    <row r="311" spans="3:4" s="2" customFormat="1" ht="12">
      <c r="C311" s="48"/>
      <c r="D311" s="48"/>
    </row>
    <row r="312" spans="3:4" s="2" customFormat="1" ht="12">
      <c r="C312" s="48"/>
      <c r="D312" s="48"/>
    </row>
    <row r="313" spans="3:4" s="2" customFormat="1" ht="12">
      <c r="C313" s="48"/>
      <c r="D313" s="48"/>
    </row>
    <row r="314" spans="3:4" s="2" customFormat="1" ht="12">
      <c r="C314" s="48"/>
      <c r="D314" s="48"/>
    </row>
    <row r="315" spans="3:4" s="2" customFormat="1" ht="12">
      <c r="C315" s="48"/>
      <c r="D315" s="48"/>
    </row>
    <row r="316" spans="3:4" s="2" customFormat="1" ht="12">
      <c r="C316" s="48"/>
      <c r="D316" s="48"/>
    </row>
    <row r="317" spans="3:4" s="2" customFormat="1" ht="12">
      <c r="C317" s="48"/>
      <c r="D317" s="48"/>
    </row>
    <row r="318" spans="3:4" s="2" customFormat="1" ht="12">
      <c r="C318" s="48"/>
      <c r="D318" s="48"/>
    </row>
    <row r="319" spans="3:4" s="2" customFormat="1" ht="12">
      <c r="C319" s="48"/>
      <c r="D319" s="48"/>
    </row>
    <row r="320" spans="3:4" s="2" customFormat="1" ht="12">
      <c r="C320" s="48"/>
      <c r="D320" s="48"/>
    </row>
    <row r="321" spans="3:4" s="2" customFormat="1" ht="12">
      <c r="C321" s="48"/>
      <c r="D321" s="48"/>
    </row>
    <row r="322" spans="3:4" s="2" customFormat="1" ht="12">
      <c r="C322" s="48"/>
      <c r="D322" s="48"/>
    </row>
    <row r="323" spans="3:4" s="2" customFormat="1" ht="12">
      <c r="C323" s="48"/>
      <c r="D323" s="48"/>
    </row>
    <row r="324" spans="3:4" s="2" customFormat="1" ht="12">
      <c r="C324" s="48"/>
      <c r="D324" s="48"/>
    </row>
    <row r="325" spans="3:4" s="2" customFormat="1" ht="12">
      <c r="C325" s="48"/>
      <c r="D325" s="48"/>
    </row>
    <row r="326" spans="3:4" s="2" customFormat="1" ht="12">
      <c r="C326" s="48"/>
      <c r="D326" s="48"/>
    </row>
    <row r="327" spans="3:4" s="2" customFormat="1" ht="12">
      <c r="C327" s="48"/>
      <c r="D327" s="48"/>
    </row>
    <row r="328" spans="3:4" s="2" customFormat="1" ht="12">
      <c r="C328" s="48"/>
      <c r="D328" s="48"/>
    </row>
    <row r="329" spans="3:4" s="2" customFormat="1" ht="12">
      <c r="C329" s="48"/>
      <c r="D329" s="48"/>
    </row>
    <row r="330" spans="3:4" s="2" customFormat="1" ht="12">
      <c r="C330" s="48"/>
      <c r="D330" s="48"/>
    </row>
    <row r="331" spans="3:4" s="2" customFormat="1" ht="12">
      <c r="C331" s="48"/>
      <c r="D331" s="48"/>
    </row>
    <row r="332" spans="3:4" s="2" customFormat="1" ht="12">
      <c r="C332" s="48"/>
      <c r="D332" s="48"/>
    </row>
    <row r="333" spans="3:4" s="2" customFormat="1" ht="12">
      <c r="C333" s="48"/>
      <c r="D333" s="48"/>
    </row>
    <row r="334" spans="3:4" s="2" customFormat="1" ht="12">
      <c r="C334" s="48"/>
      <c r="D334" s="48"/>
    </row>
    <row r="335" spans="3:4" s="2" customFormat="1" ht="12">
      <c r="C335" s="48"/>
      <c r="D335" s="48"/>
    </row>
    <row r="336" spans="3:4" s="2" customFormat="1" ht="12">
      <c r="C336" s="48"/>
      <c r="D336" s="48"/>
    </row>
    <row r="337" spans="3:4" s="2" customFormat="1" ht="12">
      <c r="C337" s="48"/>
      <c r="D337" s="48"/>
    </row>
    <row r="338" spans="3:4" s="2" customFormat="1" ht="12">
      <c r="C338" s="48"/>
      <c r="D338" s="48"/>
    </row>
    <row r="339" spans="3:4" s="2" customFormat="1" ht="12">
      <c r="C339" s="48"/>
      <c r="D339" s="48"/>
    </row>
    <row r="340" spans="3:4" s="2" customFormat="1" ht="12">
      <c r="C340" s="48"/>
      <c r="D340" s="48"/>
    </row>
    <row r="341" spans="3:4" s="2" customFormat="1" ht="12">
      <c r="C341" s="48"/>
      <c r="D341" s="48"/>
    </row>
    <row r="342" spans="3:4" s="2" customFormat="1" ht="12">
      <c r="C342" s="48"/>
      <c r="D342" s="48"/>
    </row>
    <row r="343" spans="3:4" s="2" customFormat="1" ht="12">
      <c r="C343" s="48"/>
      <c r="D343" s="48"/>
    </row>
    <row r="344" spans="3:4" s="2" customFormat="1" ht="12">
      <c r="C344" s="48"/>
      <c r="D344" s="48"/>
    </row>
    <row r="345" spans="3:4" s="2" customFormat="1" ht="12">
      <c r="C345" s="48"/>
      <c r="D345" s="48"/>
    </row>
    <row r="346" spans="3:4" s="2" customFormat="1" ht="12">
      <c r="C346" s="48"/>
      <c r="D346" s="48"/>
    </row>
  </sheetData>
  <sheetProtection/>
  <mergeCells count="3">
    <mergeCell ref="A3:D3"/>
    <mergeCell ref="C1:D1"/>
    <mergeCell ref="A2:D2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2017-05-10T13:16:00Z</cp:lastPrinted>
  <dcterms:created xsi:type="dcterms:W3CDTF">2017-02-14T08:30:12Z</dcterms:created>
  <dcterms:modified xsi:type="dcterms:W3CDTF">2017-07-26T11:15:00Z</dcterms:modified>
  <cp:category/>
  <cp:version/>
  <cp:contentType/>
  <cp:contentStatus/>
</cp:coreProperties>
</file>